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steveg\Dropbox\Basil PoC\Light curves\High Light\Sinusoidal Wave\Data\Light Responses\"/>
    </mc:Choice>
  </mc:AlternateContent>
  <bookViews>
    <workbookView xWindow="0" yWindow="0" windowWidth="28800" windowHeight="11700"/>
  </bookViews>
  <sheets>
    <sheet name="2020_06_02_1500_5_basil_20" sheetId="1" r:id="rId1"/>
  </sheets>
  <calcPr calcId="162913"/>
</workbook>
</file>

<file path=xl/calcChain.xml><?xml version="1.0" encoding="utf-8"?>
<calcChain xmlns="http://schemas.openxmlformats.org/spreadsheetml/2006/main">
  <c r="Z13" i="1" l="1"/>
  <c r="Z14" i="1"/>
  <c r="Z15" i="1"/>
  <c r="Z16" i="1"/>
  <c r="Z17" i="1"/>
  <c r="Z18" i="1"/>
  <c r="Z19" i="1"/>
  <c r="Z20" i="1"/>
  <c r="Z21" i="1"/>
  <c r="Z22" i="1"/>
  <c r="Z23" i="1"/>
  <c r="Z24" i="1"/>
  <c r="Z25" i="1"/>
  <c r="Q13" i="1" l="1"/>
  <c r="AC13" i="1" s="1"/>
  <c r="V13" i="1"/>
  <c r="X13" i="1"/>
  <c r="Y13" i="1"/>
  <c r="AH13" i="1"/>
  <c r="AJ13" i="1" s="1"/>
  <c r="BG13" i="1"/>
  <c r="E13" i="1" s="1"/>
  <c r="BI13" i="1"/>
  <c r="BJ13" i="1"/>
  <c r="BK13" i="1"/>
  <c r="BP13" i="1"/>
  <c r="BQ13" i="1" s="1"/>
  <c r="BT13" i="1" s="1"/>
  <c r="BS13" i="1"/>
  <c r="CA13" i="1"/>
  <c r="O13" i="1" s="1"/>
  <c r="CB13" i="1"/>
  <c r="CC13" i="1"/>
  <c r="P13" i="1" s="1"/>
  <c r="CD13" i="1"/>
  <c r="CE13" i="1"/>
  <c r="Q14" i="1"/>
  <c r="V14" i="1"/>
  <c r="CB14" i="1" s="1"/>
  <c r="X14" i="1"/>
  <c r="Y14" i="1"/>
  <c r="AH14" i="1"/>
  <c r="AJ14" i="1"/>
  <c r="BG14" i="1"/>
  <c r="E14" i="1" s="1"/>
  <c r="BI14" i="1"/>
  <c r="BJ14" i="1"/>
  <c r="BK14" i="1"/>
  <c r="BP14" i="1"/>
  <c r="BQ14" i="1" s="1"/>
  <c r="BS14" i="1"/>
  <c r="CA14" i="1"/>
  <c r="O14" i="1" s="1"/>
  <c r="CC14" i="1"/>
  <c r="P14" i="1" s="1"/>
  <c r="CD14" i="1"/>
  <c r="CE14" i="1"/>
  <c r="Q15" i="1"/>
  <c r="V15" i="1"/>
  <c r="CB15" i="1" s="1"/>
  <c r="X15" i="1"/>
  <c r="Y15" i="1"/>
  <c r="AH15" i="1"/>
  <c r="AJ15" i="1" s="1"/>
  <c r="BG15" i="1"/>
  <c r="E15" i="1" s="1"/>
  <c r="BI15" i="1"/>
  <c r="BJ15" i="1"/>
  <c r="BK15" i="1"/>
  <c r="BP15" i="1"/>
  <c r="BQ15" i="1" s="1"/>
  <c r="BT15" i="1" s="1"/>
  <c r="BS15" i="1"/>
  <c r="CA15" i="1"/>
  <c r="O15" i="1" s="1"/>
  <c r="CC15" i="1"/>
  <c r="P15" i="1" s="1"/>
  <c r="CD15" i="1"/>
  <c r="CE15" i="1"/>
  <c r="O16" i="1"/>
  <c r="Q16" i="1"/>
  <c r="V16" i="1"/>
  <c r="CB16" i="1" s="1"/>
  <c r="X16" i="1"/>
  <c r="Y16" i="1"/>
  <c r="AH16" i="1"/>
  <c r="AJ16" i="1"/>
  <c r="BG16" i="1"/>
  <c r="BH16" i="1" s="1"/>
  <c r="BI16" i="1"/>
  <c r="BJ16" i="1"/>
  <c r="BK16" i="1"/>
  <c r="BP16" i="1"/>
  <c r="BQ16" i="1" s="1"/>
  <c r="BS16" i="1"/>
  <c r="CA16" i="1"/>
  <c r="CC16" i="1"/>
  <c r="P16" i="1" s="1"/>
  <c r="CD16" i="1"/>
  <c r="CE16" i="1"/>
  <c r="Q17" i="1"/>
  <c r="V17" i="1"/>
  <c r="CB17" i="1" s="1"/>
  <c r="X17" i="1"/>
  <c r="Y17" i="1"/>
  <c r="AH17" i="1"/>
  <c r="AJ17" i="1" s="1"/>
  <c r="BG17" i="1"/>
  <c r="E17" i="1" s="1"/>
  <c r="BI17" i="1"/>
  <c r="BJ17" i="1"/>
  <c r="BK17" i="1"/>
  <c r="BP17" i="1"/>
  <c r="BQ17" i="1" s="1"/>
  <c r="BT17" i="1" s="1"/>
  <c r="BS17" i="1"/>
  <c r="CA17" i="1"/>
  <c r="O17" i="1" s="1"/>
  <c r="CC17" i="1"/>
  <c r="P17" i="1" s="1"/>
  <c r="CD17" i="1"/>
  <c r="CE17" i="1"/>
  <c r="Q18" i="1"/>
  <c r="V18" i="1"/>
  <c r="X18" i="1"/>
  <c r="Y18" i="1"/>
  <c r="AH18" i="1"/>
  <c r="AJ18" i="1" s="1"/>
  <c r="BG18" i="1"/>
  <c r="E18" i="1" s="1"/>
  <c r="W18" i="1" s="1"/>
  <c r="BI18" i="1"/>
  <c r="BJ18" i="1"/>
  <c r="BK18" i="1"/>
  <c r="BP18" i="1"/>
  <c r="BQ18" i="1" s="1"/>
  <c r="BS18" i="1"/>
  <c r="CA18" i="1"/>
  <c r="O18" i="1" s="1"/>
  <c r="CB18" i="1"/>
  <c r="CC18" i="1"/>
  <c r="P18" i="1" s="1"/>
  <c r="CD18" i="1"/>
  <c r="CE18" i="1"/>
  <c r="O19" i="1"/>
  <c r="Q19" i="1"/>
  <c r="V19" i="1"/>
  <c r="CB19" i="1" s="1"/>
  <c r="X19" i="1"/>
  <c r="Y19" i="1"/>
  <c r="AH19" i="1"/>
  <c r="AJ19" i="1" s="1"/>
  <c r="BG19" i="1"/>
  <c r="BH19" i="1" s="1"/>
  <c r="AD19" i="1" s="1"/>
  <c r="BI19" i="1"/>
  <c r="BJ19" i="1"/>
  <c r="BK19" i="1"/>
  <c r="BP19" i="1"/>
  <c r="BQ19" i="1"/>
  <c r="BS19" i="1"/>
  <c r="CA19" i="1"/>
  <c r="CC19" i="1"/>
  <c r="P19" i="1" s="1"/>
  <c r="CD19" i="1"/>
  <c r="CE19" i="1"/>
  <c r="Q20" i="1"/>
  <c r="V20" i="1"/>
  <c r="CB20" i="1" s="1"/>
  <c r="X20" i="1"/>
  <c r="Y20" i="1"/>
  <c r="AH20" i="1"/>
  <c r="AJ20" i="1" s="1"/>
  <c r="BG20" i="1"/>
  <c r="BH20" i="1" s="1"/>
  <c r="BI20" i="1"/>
  <c r="BJ20" i="1"/>
  <c r="BK20" i="1"/>
  <c r="BP20" i="1"/>
  <c r="BQ20" i="1" s="1"/>
  <c r="BS20" i="1"/>
  <c r="CA20" i="1"/>
  <c r="O20" i="1" s="1"/>
  <c r="CC20" i="1"/>
  <c r="P20" i="1" s="1"/>
  <c r="CD20" i="1"/>
  <c r="CE20" i="1"/>
  <c r="Q21" i="1"/>
  <c r="V21" i="1"/>
  <c r="X21" i="1"/>
  <c r="Y21" i="1"/>
  <c r="AH21" i="1"/>
  <c r="AJ21" i="1" s="1"/>
  <c r="BG21" i="1"/>
  <c r="E21" i="1" s="1"/>
  <c r="BI21" i="1"/>
  <c r="BJ21" i="1"/>
  <c r="BK21" i="1"/>
  <c r="BP21" i="1"/>
  <c r="BQ21" i="1" s="1"/>
  <c r="BS21" i="1"/>
  <c r="CA21" i="1"/>
  <c r="O21" i="1" s="1"/>
  <c r="CB21" i="1"/>
  <c r="CC21" i="1"/>
  <c r="P21" i="1" s="1"/>
  <c r="CD21" i="1"/>
  <c r="CE21" i="1"/>
  <c r="Q22" i="1"/>
  <c r="V22" i="1"/>
  <c r="CB22" i="1" s="1"/>
  <c r="X22" i="1"/>
  <c r="Y22" i="1"/>
  <c r="AH22" i="1"/>
  <c r="AJ22" i="1" s="1"/>
  <c r="BG22" i="1"/>
  <c r="BH22" i="1" s="1"/>
  <c r="AD22" i="1" s="1"/>
  <c r="BI22" i="1"/>
  <c r="BJ22" i="1"/>
  <c r="BK22" i="1"/>
  <c r="BP22" i="1"/>
  <c r="BQ22" i="1" s="1"/>
  <c r="BS22" i="1"/>
  <c r="CA22" i="1"/>
  <c r="O22" i="1" s="1"/>
  <c r="CC22" i="1"/>
  <c r="P22" i="1" s="1"/>
  <c r="CD22" i="1"/>
  <c r="CE22" i="1"/>
  <c r="Q23" i="1"/>
  <c r="V23" i="1"/>
  <c r="X23" i="1"/>
  <c r="Y23" i="1"/>
  <c r="AH23" i="1"/>
  <c r="AJ23" i="1" s="1"/>
  <c r="BG23" i="1"/>
  <c r="E23" i="1" s="1"/>
  <c r="BI23" i="1"/>
  <c r="BJ23" i="1"/>
  <c r="BK23" i="1"/>
  <c r="BP23" i="1"/>
  <c r="BQ23" i="1" s="1"/>
  <c r="BS23" i="1"/>
  <c r="CA23" i="1"/>
  <c r="O23" i="1" s="1"/>
  <c r="CB23" i="1"/>
  <c r="CC23" i="1"/>
  <c r="P23" i="1" s="1"/>
  <c r="CD23" i="1"/>
  <c r="CE23" i="1"/>
  <c r="Q24" i="1"/>
  <c r="V24" i="1"/>
  <c r="X24" i="1"/>
  <c r="Y24" i="1"/>
  <c r="AH24" i="1"/>
  <c r="AJ24" i="1" s="1"/>
  <c r="BG24" i="1"/>
  <c r="BH24" i="1" s="1"/>
  <c r="BI24" i="1"/>
  <c r="BJ24" i="1"/>
  <c r="BK24" i="1"/>
  <c r="BP24" i="1"/>
  <c r="BQ24" i="1"/>
  <c r="BS24" i="1"/>
  <c r="CA24" i="1"/>
  <c r="O24" i="1" s="1"/>
  <c r="CC24" i="1"/>
  <c r="P24" i="1" s="1"/>
  <c r="CD24" i="1"/>
  <c r="CE24" i="1"/>
  <c r="Q25" i="1"/>
  <c r="V25" i="1"/>
  <c r="CB25" i="1" s="1"/>
  <c r="X25" i="1"/>
  <c r="Y25" i="1"/>
  <c r="AH25" i="1"/>
  <c r="AJ25" i="1" s="1"/>
  <c r="BG25" i="1"/>
  <c r="E25" i="1" s="1"/>
  <c r="BI25" i="1"/>
  <c r="BJ25" i="1"/>
  <c r="BK25" i="1"/>
  <c r="BP25" i="1"/>
  <c r="BQ25" i="1" s="1"/>
  <c r="BS25" i="1"/>
  <c r="CA25" i="1"/>
  <c r="O25" i="1" s="1"/>
  <c r="CC25" i="1"/>
  <c r="P25" i="1" s="1"/>
  <c r="CD25" i="1"/>
  <c r="CE25" i="1"/>
  <c r="BY15" i="1" l="1"/>
  <c r="BH23" i="1"/>
  <c r="AD23" i="1" s="1"/>
  <c r="AC23" i="1"/>
  <c r="BT14" i="1"/>
  <c r="BH15" i="1"/>
  <c r="AD15" i="1" s="1"/>
  <c r="BT24" i="1"/>
  <c r="BT21" i="1"/>
  <c r="AC19" i="1"/>
  <c r="BT20" i="1"/>
  <c r="BT16" i="1"/>
  <c r="BY23" i="1"/>
  <c r="BH25" i="1"/>
  <c r="AD25" i="1" s="1"/>
  <c r="AC24" i="1"/>
  <c r="BT23" i="1"/>
  <c r="W14" i="1"/>
  <c r="BY14" i="1"/>
  <c r="BT25" i="1"/>
  <c r="CB24" i="1"/>
  <c r="BT19" i="1"/>
  <c r="E19" i="1"/>
  <c r="BY19" i="1" s="1"/>
  <c r="BL18" i="1"/>
  <c r="AF18" i="1" s="1"/>
  <c r="BM18" i="1" s="1"/>
  <c r="AE18" i="1" s="1"/>
  <c r="BH17" i="1"/>
  <c r="AD17" i="1" s="1"/>
  <c r="AC17" i="1"/>
  <c r="BH14" i="1"/>
  <c r="AD14" i="1" s="1"/>
  <c r="AC14" i="1"/>
  <c r="E22" i="1"/>
  <c r="W22" i="1" s="1"/>
  <c r="BT22" i="1"/>
  <c r="BL15" i="1"/>
  <c r="AF15" i="1" s="1"/>
  <c r="BM15" i="1" s="1"/>
  <c r="BN15" i="1" s="1"/>
  <c r="BO15" i="1" s="1"/>
  <c r="BR15" i="1" s="1"/>
  <c r="F15" i="1" s="1"/>
  <c r="BU15" i="1" s="1"/>
  <c r="G15" i="1" s="1"/>
  <c r="BL25" i="1"/>
  <c r="AF25" i="1" s="1"/>
  <c r="BM25" i="1" s="1"/>
  <c r="BL22" i="1"/>
  <c r="AF22" i="1" s="1"/>
  <c r="BM22" i="1" s="1"/>
  <c r="AE22" i="1" s="1"/>
  <c r="BH21" i="1"/>
  <c r="AD21" i="1" s="1"/>
  <c r="AC21" i="1"/>
  <c r="BT18" i="1"/>
  <c r="BH18" i="1"/>
  <c r="AD18" i="1" s="1"/>
  <c r="AC18" i="1"/>
  <c r="AC16" i="1"/>
  <c r="AC25" i="1"/>
  <c r="BL19" i="1"/>
  <c r="AF19" i="1" s="1"/>
  <c r="BM19" i="1" s="1"/>
  <c r="BN19" i="1" s="1"/>
  <c r="BO19" i="1" s="1"/>
  <c r="BR19" i="1" s="1"/>
  <c r="F19" i="1" s="1"/>
  <c r="AC22" i="1"/>
  <c r="AC20" i="1"/>
  <c r="BL14" i="1"/>
  <c r="AF14" i="1" s="1"/>
  <c r="BM14" i="1" s="1"/>
  <c r="BN14" i="1" s="1"/>
  <c r="BO14" i="1" s="1"/>
  <c r="BR14" i="1" s="1"/>
  <c r="F14" i="1" s="1"/>
  <c r="BU14" i="1" s="1"/>
  <c r="G14" i="1" s="1"/>
  <c r="AE19" i="1"/>
  <c r="AD16" i="1"/>
  <c r="BL16" i="1"/>
  <c r="AF16" i="1" s="1"/>
  <c r="BM16" i="1" s="1"/>
  <c r="AD20" i="1"/>
  <c r="BL20" i="1"/>
  <c r="AF20" i="1" s="1"/>
  <c r="BM20" i="1" s="1"/>
  <c r="BY25" i="1"/>
  <c r="W25" i="1"/>
  <c r="BY13" i="1"/>
  <c r="W13" i="1"/>
  <c r="BL24" i="1"/>
  <c r="AF24" i="1" s="1"/>
  <c r="BM24" i="1" s="1"/>
  <c r="AD24" i="1"/>
  <c r="BY17" i="1"/>
  <c r="W17" i="1"/>
  <c r="BN25" i="1"/>
  <c r="BO25" i="1" s="1"/>
  <c r="BR25" i="1" s="1"/>
  <c r="F25" i="1" s="1"/>
  <c r="BU25" i="1" s="1"/>
  <c r="G25" i="1" s="1"/>
  <c r="AE25" i="1"/>
  <c r="BN22" i="1"/>
  <c r="BO22" i="1" s="1"/>
  <c r="BR22" i="1" s="1"/>
  <c r="F22" i="1" s="1"/>
  <c r="BU22" i="1" s="1"/>
  <c r="G22" i="1" s="1"/>
  <c r="BY21" i="1"/>
  <c r="W21" i="1"/>
  <c r="AC15" i="1"/>
  <c r="E24" i="1"/>
  <c r="E20" i="1"/>
  <c r="E16" i="1"/>
  <c r="BY18" i="1"/>
  <c r="W23" i="1"/>
  <c r="W15" i="1"/>
  <c r="BH13" i="1"/>
  <c r="BL17" i="1" l="1"/>
  <c r="AF17" i="1" s="1"/>
  <c r="BM17" i="1" s="1"/>
  <c r="BL21" i="1"/>
  <c r="AF21" i="1" s="1"/>
  <c r="BM21" i="1" s="1"/>
  <c r="BX22" i="1"/>
  <c r="BL23" i="1"/>
  <c r="AF23" i="1" s="1"/>
  <c r="BM23" i="1" s="1"/>
  <c r="AE14" i="1"/>
  <c r="BN18" i="1"/>
  <c r="BO18" i="1" s="1"/>
  <c r="BR18" i="1" s="1"/>
  <c r="F18" i="1" s="1"/>
  <c r="BU18" i="1" s="1"/>
  <c r="G18" i="1" s="1"/>
  <c r="BV18" i="1" s="1"/>
  <c r="BU19" i="1"/>
  <c r="G19" i="1" s="1"/>
  <c r="BV19" i="1" s="1"/>
  <c r="BX19" i="1"/>
  <c r="BZ19" i="1" s="1"/>
  <c r="AE15" i="1"/>
  <c r="W19" i="1"/>
  <c r="BX15" i="1"/>
  <c r="BZ15" i="1" s="1"/>
  <c r="BY22" i="1"/>
  <c r="BZ22" i="1" s="1"/>
  <c r="AD13" i="1"/>
  <c r="BY20" i="1"/>
  <c r="W20" i="1"/>
  <c r="BV15" i="1"/>
  <c r="BW15" i="1"/>
  <c r="AE20" i="1"/>
  <c r="BN20" i="1"/>
  <c r="BO20" i="1" s="1"/>
  <c r="BR20" i="1" s="1"/>
  <c r="F20" i="1" s="1"/>
  <c r="BU20" i="1" s="1"/>
  <c r="G20" i="1" s="1"/>
  <c r="BL13" i="1"/>
  <c r="AF13" i="1" s="1"/>
  <c r="BM13" i="1" s="1"/>
  <c r="AE24" i="1"/>
  <c r="BN24" i="1"/>
  <c r="BO24" i="1" s="1"/>
  <c r="BR24" i="1" s="1"/>
  <c r="F24" i="1" s="1"/>
  <c r="BU24" i="1" s="1"/>
  <c r="G24" i="1" s="1"/>
  <c r="BY24" i="1"/>
  <c r="W24" i="1"/>
  <c r="BX25" i="1"/>
  <c r="BZ25" i="1" s="1"/>
  <c r="BV22" i="1"/>
  <c r="BW22" i="1"/>
  <c r="BY16" i="1"/>
  <c r="W16" i="1"/>
  <c r="BV25" i="1"/>
  <c r="BW25" i="1"/>
  <c r="AE16" i="1"/>
  <c r="BN16" i="1"/>
  <c r="BO16" i="1" s="1"/>
  <c r="BR16" i="1" s="1"/>
  <c r="F16" i="1" s="1"/>
  <c r="BX14" i="1"/>
  <c r="BZ14" i="1" s="1"/>
  <c r="BX18" i="1"/>
  <c r="BZ18" i="1" s="1"/>
  <c r="BV14" i="1"/>
  <c r="BW14" i="1"/>
  <c r="BW19" i="1" l="1"/>
  <c r="BN23" i="1"/>
  <c r="BO23" i="1" s="1"/>
  <c r="BR23" i="1" s="1"/>
  <c r="F23" i="1" s="1"/>
  <c r="BU23" i="1" s="1"/>
  <c r="G23" i="1" s="1"/>
  <c r="AE23" i="1"/>
  <c r="BW18" i="1"/>
  <c r="BN21" i="1"/>
  <c r="BO21" i="1" s="1"/>
  <c r="BR21" i="1" s="1"/>
  <c r="F21" i="1" s="1"/>
  <c r="BU21" i="1" s="1"/>
  <c r="G21" i="1" s="1"/>
  <c r="AE21" i="1"/>
  <c r="BX23" i="1"/>
  <c r="BZ23" i="1" s="1"/>
  <c r="AE17" i="1"/>
  <c r="BN17" i="1"/>
  <c r="BO17" i="1" s="1"/>
  <c r="BR17" i="1" s="1"/>
  <c r="F17" i="1" s="1"/>
  <c r="BN13" i="1"/>
  <c r="BO13" i="1" s="1"/>
  <c r="BR13" i="1" s="1"/>
  <c r="F13" i="1" s="1"/>
  <c r="BU13" i="1" s="1"/>
  <c r="G13" i="1" s="1"/>
  <c r="AE13" i="1"/>
  <c r="BU16" i="1"/>
  <c r="G16" i="1" s="1"/>
  <c r="BX16" i="1"/>
  <c r="BZ16" i="1" s="1"/>
  <c r="BW20" i="1"/>
  <c r="BV20" i="1"/>
  <c r="BV24" i="1"/>
  <c r="BW24" i="1"/>
  <c r="BX20" i="1"/>
  <c r="BZ20" i="1" s="1"/>
  <c r="BX24" i="1"/>
  <c r="BZ24" i="1" s="1"/>
  <c r="BV21" i="1" l="1"/>
  <c r="BW21" i="1"/>
  <c r="BX21" i="1"/>
  <c r="BZ21" i="1" s="1"/>
  <c r="BU17" i="1"/>
  <c r="G17" i="1" s="1"/>
  <c r="BX17" i="1"/>
  <c r="BZ17" i="1" s="1"/>
  <c r="BW23" i="1"/>
  <c r="BV23" i="1"/>
  <c r="BV16" i="1"/>
  <c r="BW16" i="1"/>
  <c r="BX13" i="1"/>
  <c r="BZ13" i="1" s="1"/>
  <c r="BV13" i="1"/>
  <c r="BW13" i="1"/>
  <c r="BV17" i="1" l="1"/>
  <c r="BW17" i="1"/>
</calcChain>
</file>

<file path=xl/sharedStrings.xml><?xml version="1.0" encoding="utf-8"?>
<sst xmlns="http://schemas.openxmlformats.org/spreadsheetml/2006/main" count="193" uniqueCount="112">
  <si>
    <t>OPEN 6.3.4</t>
  </si>
  <si>
    <t>Thr Feb  6 2020 14:45:37</t>
  </si>
  <si>
    <t>Unit=</t>
  </si>
  <si>
    <t>PSC-4213</t>
  </si>
  <si>
    <t>LCF=</t>
  </si>
  <si>
    <t>LCF-2205</t>
  </si>
  <si>
    <t>LCFCals=</t>
  </si>
  <si>
    <t>LightSource=</t>
  </si>
  <si>
    <t>6400-40 Fluorometer</t>
  </si>
  <si>
    <t>A/D AvgTime=</t>
  </si>
  <si>
    <t>Config=</t>
  </si>
  <si>
    <t>/User/Configs/UserPrefs/LCF2205.xml</t>
  </si>
  <si>
    <t>Remark=</t>
  </si>
  <si>
    <t>sino</t>
  </si>
  <si>
    <t>Obs</t>
  </si>
  <si>
    <t>HHMMSS</t>
  </si>
  <si>
    <t>FTime</t>
  </si>
  <si>
    <t>EBal?</t>
  </si>
  <si>
    <t>Photo</t>
  </si>
  <si>
    <t>Cond</t>
  </si>
  <si>
    <t>Ci</t>
  </si>
  <si>
    <t>FCnt</t>
  </si>
  <si>
    <t>DCnt</t>
  </si>
  <si>
    <t>Fo</t>
  </si>
  <si>
    <t>Fm</t>
  </si>
  <si>
    <t>Fs</t>
  </si>
  <si>
    <t>Fv/Fm</t>
  </si>
  <si>
    <t>PhiPS2</t>
  </si>
  <si>
    <t>Adark</t>
  </si>
  <si>
    <t>RedAbs</t>
  </si>
  <si>
    <t>BlueAbs</t>
  </si>
  <si>
    <t>%Blue</t>
  </si>
  <si>
    <t>LeafAbs</t>
  </si>
  <si>
    <t>PhiCO2</t>
  </si>
  <si>
    <t>qP</t>
  </si>
  <si>
    <t>qN</t>
  </si>
  <si>
    <t>NPQ</t>
  </si>
  <si>
    <t>ParIn@Fs</t>
  </si>
  <si>
    <t>PS2/1</t>
  </si>
  <si>
    <t>ETR</t>
  </si>
  <si>
    <t>Trmmol</t>
  </si>
  <si>
    <t>VpdL</t>
  </si>
  <si>
    <t>CTleaf</t>
  </si>
  <si>
    <t>Area</t>
  </si>
  <si>
    <t>BLC_1</t>
  </si>
  <si>
    <t>StmRat</t>
  </si>
  <si>
    <t>BLCond</t>
  </si>
  <si>
    <t>Tair</t>
  </si>
  <si>
    <t>Tleaf</t>
  </si>
  <si>
    <t>TBlk</t>
  </si>
  <si>
    <t>CO2R</t>
  </si>
  <si>
    <t>CO2S</t>
  </si>
  <si>
    <t>H2OR</t>
  </si>
  <si>
    <t>H2OS</t>
  </si>
  <si>
    <t>RH_R</t>
  </si>
  <si>
    <t>RH_S</t>
  </si>
  <si>
    <t>Flow</t>
  </si>
  <si>
    <t>PARi</t>
  </si>
  <si>
    <t>PARo</t>
  </si>
  <si>
    <t>Press</t>
  </si>
  <si>
    <t>CsMch</t>
  </si>
  <si>
    <t>HsMch</t>
  </si>
  <si>
    <t>StableF</t>
  </si>
  <si>
    <t>BLCslope</t>
  </si>
  <si>
    <t>BLCoffst</t>
  </si>
  <si>
    <t>f_parin</t>
  </si>
  <si>
    <t>f_parout</t>
  </si>
  <si>
    <t>alphaK</t>
  </si>
  <si>
    <t>Status</t>
  </si>
  <si>
    <t>fda</t>
  </si>
  <si>
    <t>Trans</t>
  </si>
  <si>
    <t>Tair_K</t>
  </si>
  <si>
    <t>Twall_K</t>
  </si>
  <si>
    <t>R(W/m2)</t>
  </si>
  <si>
    <t>Tl-Ta</t>
  </si>
  <si>
    <t>SVTleaf</t>
  </si>
  <si>
    <t>h2o_i</t>
  </si>
  <si>
    <t>h20diff</t>
  </si>
  <si>
    <t>CTair</t>
  </si>
  <si>
    <t>SVTair</t>
  </si>
  <si>
    <t>CndTotal</t>
  </si>
  <si>
    <t>vp_kPa</t>
  </si>
  <si>
    <t>VpdA</t>
  </si>
  <si>
    <t>CndCO2</t>
  </si>
  <si>
    <t>Ci_Pa</t>
  </si>
  <si>
    <t>Ci/Ca</t>
  </si>
  <si>
    <t>RHsfc</t>
  </si>
  <si>
    <t>C2sfc</t>
  </si>
  <si>
    <t>AHs/Cs</t>
  </si>
  <si>
    <t>Fv</t>
  </si>
  <si>
    <t>PARabs</t>
  </si>
  <si>
    <t>Fv'</t>
  </si>
  <si>
    <t>qP_Fo</t>
  </si>
  <si>
    <t>qN_Fo</t>
  </si>
  <si>
    <t>in</t>
  </si>
  <si>
    <t>out</t>
  </si>
  <si>
    <t>14:51:25</t>
  </si>
  <si>
    <t>15:50:21</t>
  </si>
  <si>
    <t>15:51:45</t>
  </si>
  <si>
    <t>15:54:08</t>
  </si>
  <si>
    <t>15:55:32</t>
  </si>
  <si>
    <t>15:57:09</t>
  </si>
  <si>
    <t>15:58:39</t>
  </si>
  <si>
    <t>16:00:03</t>
  </si>
  <si>
    <t>16:02:26</t>
  </si>
  <si>
    <t>16:03:50</t>
  </si>
  <si>
    <t>16:06:13</t>
  </si>
  <si>
    <t>16:07:36</t>
  </si>
  <si>
    <t>16:19:25</t>
  </si>
  <si>
    <t>Fop</t>
  </si>
  <si>
    <t>Fmp</t>
  </si>
  <si>
    <t>FvpFmp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</si>
</sst>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25"/>
  <sheetViews>
    <sheetView tabSelected="1" topLeftCell="A10" workbookViewId="0">
      <selection activeCell="J25" sqref="J13:K25"/>
    </sheetView>
  </sheetViews>
  <sheetFormatPr defaultRowHeight="15" x14ac:dyDescent="0.25"/>
  <sheetData>
    <row r="1" spans="1:83" x14ac:dyDescent="0.25">
      <c r="A1" s="1" t="s">
        <v>0</v>
      </c>
    </row>
    <row r="2" spans="1:83" x14ac:dyDescent="0.25">
      <c r="A2" s="1" t="s">
        <v>1</v>
      </c>
    </row>
    <row r="3" spans="1:83" x14ac:dyDescent="0.25">
      <c r="A3" s="1" t="s">
        <v>2</v>
      </c>
      <c r="B3" s="1" t="s">
        <v>3</v>
      </c>
    </row>
    <row r="4" spans="1:83" x14ac:dyDescent="0.25">
      <c r="A4" s="1" t="s">
        <v>4</v>
      </c>
      <c r="B4" s="1" t="s">
        <v>5</v>
      </c>
    </row>
    <row r="5" spans="1:83" x14ac:dyDescent="0.25">
      <c r="A5" s="1" t="s">
        <v>6</v>
      </c>
      <c r="B5" s="1">
        <v>-2.059999942779541</v>
      </c>
      <c r="C5" s="1">
        <v>-0.31999999284744263</v>
      </c>
      <c r="D5" s="1">
        <v>-2933</v>
      </c>
    </row>
    <row r="6" spans="1:83" x14ac:dyDescent="0.25">
      <c r="A6" s="1" t="s">
        <v>7</v>
      </c>
      <c r="B6" s="1" t="s">
        <v>8</v>
      </c>
      <c r="C6" s="1">
        <v>1</v>
      </c>
      <c r="D6" s="1">
        <v>0.15999999642372131</v>
      </c>
    </row>
    <row r="7" spans="1:83" x14ac:dyDescent="0.25">
      <c r="A7" s="1" t="s">
        <v>9</v>
      </c>
      <c r="B7" s="1">
        <v>4</v>
      </c>
    </row>
    <row r="8" spans="1:83" x14ac:dyDescent="0.25">
      <c r="A8" s="1" t="s">
        <v>10</v>
      </c>
      <c r="B8" s="1" t="s">
        <v>11</v>
      </c>
    </row>
    <row r="9" spans="1:83" x14ac:dyDescent="0.25">
      <c r="A9" s="1" t="s">
        <v>12</v>
      </c>
      <c r="B9" s="1" t="s">
        <v>13</v>
      </c>
    </row>
    <row r="11" spans="1:83" x14ac:dyDescent="0.25">
      <c r="A11" s="1" t="s">
        <v>14</v>
      </c>
      <c r="B11" s="1" t="s">
        <v>15</v>
      </c>
      <c r="C11" s="1" t="s">
        <v>16</v>
      </c>
      <c r="D11" s="1" t="s">
        <v>17</v>
      </c>
      <c r="E11" s="1" t="s">
        <v>18</v>
      </c>
      <c r="F11" s="1" t="s">
        <v>19</v>
      </c>
      <c r="G11" s="1" t="s">
        <v>20</v>
      </c>
      <c r="H11" s="1" t="s">
        <v>21</v>
      </c>
      <c r="I11" s="1" t="s">
        <v>22</v>
      </c>
      <c r="J11" s="1" t="s">
        <v>23</v>
      </c>
      <c r="K11" s="1" t="s">
        <v>24</v>
      </c>
      <c r="L11" s="1" t="s">
        <v>109</v>
      </c>
      <c r="M11" s="1" t="s">
        <v>110</v>
      </c>
      <c r="N11" s="1" t="s">
        <v>25</v>
      </c>
      <c r="O11" s="1" t="s">
        <v>26</v>
      </c>
      <c r="P11" s="1" t="s">
        <v>111</v>
      </c>
      <c r="Q11" s="1" t="s">
        <v>27</v>
      </c>
      <c r="R11" s="1" t="s">
        <v>28</v>
      </c>
      <c r="S11" s="1" t="s">
        <v>29</v>
      </c>
      <c r="T11" s="1" t="s">
        <v>30</v>
      </c>
      <c r="U11" s="1" t="s">
        <v>31</v>
      </c>
      <c r="V11" s="1" t="s">
        <v>32</v>
      </c>
      <c r="W11" s="1" t="s">
        <v>33</v>
      </c>
      <c r="X11" s="1" t="s">
        <v>34</v>
      </c>
      <c r="Y11" s="1" t="s">
        <v>35</v>
      </c>
      <c r="Z11" s="1" t="s">
        <v>36</v>
      </c>
      <c r="AA11" s="1" t="s">
        <v>37</v>
      </c>
      <c r="AB11" s="1" t="s">
        <v>38</v>
      </c>
      <c r="AC11" s="1" t="s">
        <v>39</v>
      </c>
      <c r="AD11" s="1" t="s">
        <v>40</v>
      </c>
      <c r="AE11" s="1" t="s">
        <v>41</v>
      </c>
      <c r="AF11" s="1" t="s">
        <v>42</v>
      </c>
      <c r="AG11" s="1" t="s">
        <v>43</v>
      </c>
      <c r="AH11" s="1" t="s">
        <v>44</v>
      </c>
      <c r="AI11" s="1" t="s">
        <v>45</v>
      </c>
      <c r="AJ11" s="1" t="s">
        <v>46</v>
      </c>
      <c r="AK11" s="1" t="s">
        <v>47</v>
      </c>
      <c r="AL11" s="1" t="s">
        <v>48</v>
      </c>
      <c r="AM11" s="1" t="s">
        <v>49</v>
      </c>
      <c r="AN11" s="1" t="s">
        <v>50</v>
      </c>
      <c r="AO11" s="1" t="s">
        <v>51</v>
      </c>
      <c r="AP11" s="1" t="s">
        <v>52</v>
      </c>
      <c r="AQ11" s="1" t="s">
        <v>53</v>
      </c>
      <c r="AR11" s="1" t="s">
        <v>54</v>
      </c>
      <c r="AS11" s="1" t="s">
        <v>55</v>
      </c>
      <c r="AT11" s="1" t="s">
        <v>56</v>
      </c>
      <c r="AU11" s="1" t="s">
        <v>57</v>
      </c>
      <c r="AV11" s="1" t="s">
        <v>58</v>
      </c>
      <c r="AW11" s="1" t="s">
        <v>59</v>
      </c>
      <c r="AX11" s="1" t="s">
        <v>60</v>
      </c>
      <c r="AY11" s="1" t="s">
        <v>61</v>
      </c>
      <c r="AZ11" s="1" t="s">
        <v>62</v>
      </c>
      <c r="BA11" s="1" t="s">
        <v>63</v>
      </c>
      <c r="BB11" s="1" t="s">
        <v>64</v>
      </c>
      <c r="BC11" s="1" t="s">
        <v>65</v>
      </c>
      <c r="BD11" s="1" t="s">
        <v>66</v>
      </c>
      <c r="BE11" s="1" t="s">
        <v>67</v>
      </c>
      <c r="BF11" s="1" t="s">
        <v>68</v>
      </c>
      <c r="BG11" s="1" t="s">
        <v>69</v>
      </c>
      <c r="BH11" s="1" t="s">
        <v>70</v>
      </c>
      <c r="BI11" s="1" t="s">
        <v>71</v>
      </c>
      <c r="BJ11" s="1" t="s">
        <v>72</v>
      </c>
      <c r="BK11" s="1" t="s">
        <v>73</v>
      </c>
      <c r="BL11" s="1" t="s">
        <v>74</v>
      </c>
      <c r="BM11" s="1" t="s">
        <v>75</v>
      </c>
      <c r="BN11" s="1" t="s">
        <v>76</v>
      </c>
      <c r="BO11" s="1" t="s">
        <v>77</v>
      </c>
      <c r="BP11" s="1" t="s">
        <v>78</v>
      </c>
      <c r="BQ11" s="1" t="s">
        <v>79</v>
      </c>
      <c r="BR11" s="1" t="s">
        <v>80</v>
      </c>
      <c r="BS11" s="1" t="s">
        <v>81</v>
      </c>
      <c r="BT11" s="1" t="s">
        <v>82</v>
      </c>
      <c r="BU11" s="1" t="s">
        <v>83</v>
      </c>
      <c r="BV11" s="1" t="s">
        <v>84</v>
      </c>
      <c r="BW11" s="1" t="s">
        <v>85</v>
      </c>
      <c r="BX11" s="1" t="s">
        <v>86</v>
      </c>
      <c r="BY11" s="1" t="s">
        <v>87</v>
      </c>
      <c r="BZ11" s="1" t="s">
        <v>88</v>
      </c>
      <c r="CA11" s="1" t="s">
        <v>89</v>
      </c>
      <c r="CB11" s="1" t="s">
        <v>90</v>
      </c>
      <c r="CC11" s="1" t="s">
        <v>91</v>
      </c>
      <c r="CD11" s="1" t="s">
        <v>92</v>
      </c>
      <c r="CE11" s="1" t="s">
        <v>93</v>
      </c>
    </row>
    <row r="12" spans="1:83" x14ac:dyDescent="0.25">
      <c r="A12" s="1" t="s">
        <v>94</v>
      </c>
      <c r="B12" s="1" t="s">
        <v>94</v>
      </c>
      <c r="C12" s="1" t="s">
        <v>94</v>
      </c>
      <c r="D12" s="1" t="s">
        <v>94</v>
      </c>
      <c r="E12" s="1" t="s">
        <v>95</v>
      </c>
      <c r="F12" s="1" t="s">
        <v>95</v>
      </c>
      <c r="G12" s="1" t="s">
        <v>95</v>
      </c>
      <c r="H12" s="1" t="s">
        <v>94</v>
      </c>
      <c r="I12" s="1" t="s">
        <v>94</v>
      </c>
      <c r="J12" s="1" t="s">
        <v>94</v>
      </c>
      <c r="K12" s="1" t="s">
        <v>94</v>
      </c>
      <c r="L12" s="1" t="s">
        <v>94</v>
      </c>
      <c r="M12" s="1" t="s">
        <v>94</v>
      </c>
      <c r="N12" s="1" t="s">
        <v>94</v>
      </c>
      <c r="O12" s="1" t="s">
        <v>95</v>
      </c>
      <c r="P12" s="1" t="s">
        <v>95</v>
      </c>
      <c r="Q12" s="1" t="s">
        <v>95</v>
      </c>
      <c r="R12" s="1" t="s">
        <v>94</v>
      </c>
      <c r="S12" s="1" t="s">
        <v>94</v>
      </c>
      <c r="T12" s="1" t="s">
        <v>94</v>
      </c>
      <c r="U12" s="1" t="s">
        <v>94</v>
      </c>
      <c r="V12" s="1" t="s">
        <v>95</v>
      </c>
      <c r="W12" s="1" t="s">
        <v>95</v>
      </c>
      <c r="X12" s="1" t="s">
        <v>95</v>
      </c>
      <c r="Y12" s="1" t="s">
        <v>95</v>
      </c>
      <c r="Z12" s="1" t="s">
        <v>95</v>
      </c>
      <c r="AA12" s="1" t="s">
        <v>94</v>
      </c>
      <c r="AB12" s="1" t="s">
        <v>94</v>
      </c>
      <c r="AC12" s="1" t="s">
        <v>95</v>
      </c>
      <c r="AD12" s="1" t="s">
        <v>95</v>
      </c>
      <c r="AE12" s="1" t="s">
        <v>95</v>
      </c>
      <c r="AF12" s="1" t="s">
        <v>95</v>
      </c>
      <c r="AG12" s="1" t="s">
        <v>94</v>
      </c>
      <c r="AH12" s="1" t="s">
        <v>95</v>
      </c>
      <c r="AI12" s="1" t="s">
        <v>94</v>
      </c>
      <c r="AJ12" s="1" t="s">
        <v>95</v>
      </c>
      <c r="AK12" s="1" t="s">
        <v>94</v>
      </c>
      <c r="AL12" s="1" t="s">
        <v>94</v>
      </c>
      <c r="AM12" s="1" t="s">
        <v>94</v>
      </c>
      <c r="AN12" s="1" t="s">
        <v>94</v>
      </c>
      <c r="AO12" s="1" t="s">
        <v>94</v>
      </c>
      <c r="AP12" s="1" t="s">
        <v>94</v>
      </c>
      <c r="AQ12" s="1" t="s">
        <v>94</v>
      </c>
      <c r="AR12" s="1" t="s">
        <v>94</v>
      </c>
      <c r="AS12" s="1" t="s">
        <v>94</v>
      </c>
      <c r="AT12" s="1" t="s">
        <v>94</v>
      </c>
      <c r="AU12" s="1" t="s">
        <v>94</v>
      </c>
      <c r="AV12" s="1" t="s">
        <v>94</v>
      </c>
      <c r="AW12" s="1" t="s">
        <v>94</v>
      </c>
      <c r="AX12" s="1" t="s">
        <v>94</v>
      </c>
      <c r="AY12" s="1" t="s">
        <v>94</v>
      </c>
      <c r="AZ12" s="1" t="s">
        <v>94</v>
      </c>
      <c r="BA12" s="1" t="s">
        <v>94</v>
      </c>
      <c r="BB12" s="1" t="s">
        <v>94</v>
      </c>
      <c r="BC12" s="1" t="s">
        <v>94</v>
      </c>
      <c r="BD12" s="1" t="s">
        <v>94</v>
      </c>
      <c r="BE12" s="1" t="s">
        <v>94</v>
      </c>
      <c r="BF12" s="1" t="s">
        <v>94</v>
      </c>
      <c r="BG12" s="1" t="s">
        <v>95</v>
      </c>
      <c r="BH12" s="1" t="s">
        <v>95</v>
      </c>
      <c r="BI12" s="1" t="s">
        <v>95</v>
      </c>
      <c r="BJ12" s="1" t="s">
        <v>95</v>
      </c>
      <c r="BK12" s="1" t="s">
        <v>95</v>
      </c>
      <c r="BL12" s="1" t="s">
        <v>95</v>
      </c>
      <c r="BM12" s="1" t="s">
        <v>95</v>
      </c>
      <c r="BN12" s="1" t="s">
        <v>95</v>
      </c>
      <c r="BO12" s="1" t="s">
        <v>95</v>
      </c>
      <c r="BP12" s="1" t="s">
        <v>95</v>
      </c>
      <c r="BQ12" s="1" t="s">
        <v>95</v>
      </c>
      <c r="BR12" s="1" t="s">
        <v>95</v>
      </c>
      <c r="BS12" s="1" t="s">
        <v>95</v>
      </c>
      <c r="BT12" s="1" t="s">
        <v>95</v>
      </c>
      <c r="BU12" s="1" t="s">
        <v>95</v>
      </c>
      <c r="BV12" s="1" t="s">
        <v>95</v>
      </c>
      <c r="BW12" s="1" t="s">
        <v>95</v>
      </c>
      <c r="BX12" s="1" t="s">
        <v>95</v>
      </c>
      <c r="BY12" s="1" t="s">
        <v>95</v>
      </c>
      <c r="BZ12" s="1" t="s">
        <v>95</v>
      </c>
      <c r="CA12" s="1" t="s">
        <v>95</v>
      </c>
      <c r="CB12" s="1" t="s">
        <v>95</v>
      </c>
      <c r="CC12" s="1" t="s">
        <v>95</v>
      </c>
      <c r="CD12" s="1" t="s">
        <v>95</v>
      </c>
      <c r="CE12" s="1" t="s">
        <v>95</v>
      </c>
    </row>
    <row r="13" spans="1:83" x14ac:dyDescent="0.25">
      <c r="A13" s="1">
        <v>1</v>
      </c>
      <c r="B13" s="1" t="s">
        <v>96</v>
      </c>
      <c r="C13" s="1">
        <v>432.9999988283962</v>
      </c>
      <c r="D13" s="1">
        <v>0</v>
      </c>
      <c r="E13">
        <f t="shared" ref="E13:E25" si="0">(AN13-AO13*(1000-AP13)/(1000-AQ13))*BG13</f>
        <v>8.0971596577574427</v>
      </c>
      <c r="F13">
        <f t="shared" ref="F13:F25" si="1">IF(BR13&lt;&gt;0,1/(1/BR13-1/AJ13),0)</f>
        <v>7.3655211970936621E-2</v>
      </c>
      <c r="G13">
        <f t="shared" ref="G13:G25" si="2">((BU13-BH13/2)*AO13-E13)/(BU13+BH13/2)</f>
        <v>210.83243477367424</v>
      </c>
      <c r="H13" s="1">
        <v>22</v>
      </c>
      <c r="I13" s="1">
        <v>0</v>
      </c>
      <c r="J13" s="1">
        <v>377.88174438476563</v>
      </c>
      <c r="K13" s="1">
        <v>2120.68603515625</v>
      </c>
      <c r="L13" s="1">
        <v>0</v>
      </c>
      <c r="M13" s="1">
        <v>1753.021728515625</v>
      </c>
      <c r="N13" s="1">
        <v>469.78265380859375</v>
      </c>
      <c r="O13">
        <f t="shared" ref="O13:O25" si="3">CA13/K13</f>
        <v>0.82181155620382829</v>
      </c>
      <c r="P13">
        <f t="shared" ref="P13:P25" si="4">CC13/M13</f>
        <v>1</v>
      </c>
      <c r="Q13">
        <f t="shared" ref="Q13:Q25" si="5">(M13-N13)/M13</f>
        <v>0.73201549862911097</v>
      </c>
      <c r="R13" s="1">
        <v>-1</v>
      </c>
      <c r="S13" s="1">
        <v>0.87</v>
      </c>
      <c r="T13" s="1">
        <v>0.92</v>
      </c>
      <c r="U13" s="1">
        <v>10.058019638061523</v>
      </c>
      <c r="V13">
        <f t="shared" ref="V13:V25" si="6">(U13*T13+(100-U13)*S13)/100</f>
        <v>0.87502900981903065</v>
      </c>
      <c r="W13">
        <f t="shared" ref="W13:W25" si="7">(E13-R13)/CB13</f>
        <v>1.8902562202197729E-2</v>
      </c>
      <c r="X13">
        <f t="shared" ref="X13:X25" si="8">(M13-N13)/(M13-L13)</f>
        <v>0.73201549862911097</v>
      </c>
      <c r="Y13">
        <f t="shared" ref="Y13:Y25" si="9">(K13-M13)/(K13-L13)</f>
        <v>0.17337045679821053</v>
      </c>
      <c r="Z13">
        <f t="shared" ref="Z13:Z24" si="10">($K$25-M13)/M13</f>
        <v>0.20973174528301231</v>
      </c>
      <c r="AA13" s="1">
        <v>5.2210379391908646E-2</v>
      </c>
      <c r="AB13" s="1">
        <v>0.5</v>
      </c>
      <c r="AC13">
        <f t="shared" ref="AC13:AC25" si="11">Q13*AB13*V13*AA13</f>
        <v>1.6721282380916021E-2</v>
      </c>
      <c r="AD13">
        <f t="shared" ref="AD13:AD25" si="12">BH13*1000</f>
        <v>1.277828946101804</v>
      </c>
      <c r="AE13">
        <f t="shared" ref="AE13:AE25" si="13">(BM13-BS13)</f>
        <v>1.7614326519649135</v>
      </c>
      <c r="AF13">
        <f t="shared" ref="AF13:AF25" si="14">(AL13+BL13*D13)</f>
        <v>22.942325592041016</v>
      </c>
      <c r="AG13" s="1">
        <v>2</v>
      </c>
      <c r="AH13">
        <f t="shared" ref="AH13:AH25" si="15">(AG13*BA13+BB13)</f>
        <v>4.644859790802002</v>
      </c>
      <c r="AI13" s="1">
        <v>1</v>
      </c>
      <c r="AJ13">
        <f t="shared" ref="AJ13:AJ25" si="16">AH13*(AI13+1)*(AI13+1)/(AI13*AI13+1)</f>
        <v>9.2897195816040039</v>
      </c>
      <c r="AK13" s="1">
        <v>22.930255889892578</v>
      </c>
      <c r="AL13" s="1">
        <v>22.942325592041016</v>
      </c>
      <c r="AM13" s="1">
        <v>23.025646209716797</v>
      </c>
      <c r="AN13" s="1">
        <v>399.84759521484375</v>
      </c>
      <c r="AO13" s="1">
        <v>396.4049072265625</v>
      </c>
      <c r="AP13" s="1">
        <v>9.7067499160766602</v>
      </c>
      <c r="AQ13" s="1">
        <v>10.212839126586914</v>
      </c>
      <c r="AR13" s="1">
        <v>35.490093231201172</v>
      </c>
      <c r="AS13" s="1">
        <v>37.340473175048828</v>
      </c>
      <c r="AT13" s="1">
        <v>499.82440185546875</v>
      </c>
      <c r="AU13" s="1">
        <v>550</v>
      </c>
      <c r="AV13" s="1">
        <v>1.6767213344573975</v>
      </c>
      <c r="AW13" s="1">
        <v>102.66107177734375</v>
      </c>
      <c r="AX13" s="1">
        <v>1.0183030366897583</v>
      </c>
      <c r="AY13" s="1">
        <v>-4.9552046693861485E-3</v>
      </c>
      <c r="AZ13" s="1">
        <v>1</v>
      </c>
      <c r="BA13" s="1">
        <v>-1.355140209197998</v>
      </c>
      <c r="BB13" s="1">
        <v>7.355140209197998</v>
      </c>
      <c r="BC13" s="1">
        <v>1</v>
      </c>
      <c r="BD13" s="1">
        <v>0</v>
      </c>
      <c r="BE13" s="1">
        <v>0.15999999642372131</v>
      </c>
      <c r="BF13" s="1">
        <v>111115</v>
      </c>
      <c r="BG13">
        <f t="shared" ref="BG13:BG25" si="17">AT13*0.000001/(AG13*0.0001)</f>
        <v>2.4991220092773436</v>
      </c>
      <c r="BH13">
        <f t="shared" ref="BH13:BH25" si="18">(AQ13-AP13)/(1000-AQ13)*BG13</f>
        <v>1.2778289461018041E-3</v>
      </c>
      <c r="BI13">
        <f t="shared" ref="BI13:BI25" si="19">(AL13+273.15)</f>
        <v>296.09232559204099</v>
      </c>
      <c r="BJ13">
        <f t="shared" ref="BJ13:BJ25" si="20">(AK13+273.15)</f>
        <v>296.08025588989256</v>
      </c>
      <c r="BK13">
        <f t="shared" ref="BK13:BK25" si="21">(AU13*BC13+AV13*BD13)*BE13</f>
        <v>87.999998033046722</v>
      </c>
      <c r="BL13">
        <f t="shared" ref="BL13:BL25" si="22">((BK13+0.00000010773*(BJ13^4-BI13^4))-BH13*44100)/(AH13*51.4+0.00000043092*BI13^3)</f>
        <v>0.12608530496398246</v>
      </c>
      <c r="BM13">
        <f t="shared" ref="BM13:BM25" si="23">0.61365*EXP(17.502*AF13/(240.97+AF13))</f>
        <v>2.8098936625899174</v>
      </c>
      <c r="BN13">
        <f t="shared" ref="BN13:BN25" si="24">BM13*1000/AW13</f>
        <v>27.370585694684245</v>
      </c>
      <c r="BO13">
        <f t="shared" ref="BO13:BO25" si="25">(BN13-AQ13)</f>
        <v>17.15774656809733</v>
      </c>
      <c r="BP13">
        <f t="shared" ref="BP13:BP25" si="26">IF(D13,AL13,(AK13+AL13)/2)</f>
        <v>22.936290740966797</v>
      </c>
      <c r="BQ13">
        <f t="shared" ref="BQ13:BQ25" si="27">0.61365*EXP(17.502*BP13/(240.97+BP13))</f>
        <v>2.808867022232429</v>
      </c>
      <c r="BR13">
        <f t="shared" ref="BR13:BR25" si="28">IF(BO13&lt;&gt;0,(1000-(BN13+AQ13)/2)/BO13*BH13,0)</f>
        <v>7.3075817215297212E-2</v>
      </c>
      <c r="BS13">
        <f t="shared" ref="BS13:BS25" si="29">AQ13*AW13/1000</f>
        <v>1.0484610106250039</v>
      </c>
      <c r="BT13">
        <f t="shared" ref="BT13:BT25" si="30">(BQ13-BS13)</f>
        <v>1.7604060116074252</v>
      </c>
      <c r="BU13">
        <f t="shared" ref="BU13:BU25" si="31">1/(1.6/F13+1.37/AJ13)</f>
        <v>4.572408974231075E-2</v>
      </c>
      <c r="BV13">
        <f t="shared" ref="BV13:BV25" si="32">G13*AW13*0.001</f>
        <v>21.644283719292314</v>
      </c>
      <c r="BW13">
        <f t="shared" ref="BW13:BW25" si="33">G13/AO13</f>
        <v>0.53186131384890856</v>
      </c>
      <c r="BX13">
        <f t="shared" ref="BX13:BX25" si="34">(1-BH13*AW13/BM13/F13)*100</f>
        <v>36.61519665404974</v>
      </c>
      <c r="BY13">
        <f t="shared" ref="BY13:BY25" si="35">(AO13-E13/(AJ13/1.35))</f>
        <v>395.22821233906353</v>
      </c>
      <c r="BZ13">
        <f t="shared" ref="BZ13:BZ25" si="36">E13*BX13/100/BY13</f>
        <v>7.5014658354823991E-3</v>
      </c>
      <c r="CA13">
        <f t="shared" ref="CA13:CA25" si="37">(K13-J13)</f>
        <v>1742.8042907714844</v>
      </c>
      <c r="CB13">
        <f t="shared" ref="CB13:CB25" si="38">AU13*V13</f>
        <v>481.26595540046685</v>
      </c>
      <c r="CC13">
        <f t="shared" ref="CC13:CC25" si="39">(M13-L13)</f>
        <v>1753.021728515625</v>
      </c>
      <c r="CD13">
        <f t="shared" ref="CD13:CD25" si="40">(M13-N13)/(M13-J13)</f>
        <v>0.93316977872480888</v>
      </c>
      <c r="CE13">
        <f t="shared" ref="CE13:CE25" si="41">(K13-M13)/(K13-J13)</f>
        <v>0.21096132743503382</v>
      </c>
    </row>
    <row r="14" spans="1:83" x14ac:dyDescent="0.25">
      <c r="A14" s="1">
        <v>2</v>
      </c>
      <c r="B14" s="1" t="s">
        <v>97</v>
      </c>
      <c r="C14" s="1">
        <v>3970.9999986905605</v>
      </c>
      <c r="D14" s="1">
        <v>0</v>
      </c>
      <c r="E14">
        <f t="shared" si="0"/>
        <v>15.87786538035904</v>
      </c>
      <c r="F14">
        <f t="shared" si="1"/>
        <v>0.19860663579655546</v>
      </c>
      <c r="G14">
        <f t="shared" si="2"/>
        <v>254.34516189265602</v>
      </c>
      <c r="H14" s="1">
        <v>23</v>
      </c>
      <c r="I14" s="1">
        <v>0</v>
      </c>
      <c r="J14" s="1">
        <v>377.88174438476563</v>
      </c>
      <c r="K14" s="1">
        <v>2120.68603515625</v>
      </c>
      <c r="L14" s="1">
        <v>0</v>
      </c>
      <c r="M14" s="1">
        <v>710.2574462890625</v>
      </c>
      <c r="N14" s="1">
        <v>504.05026245117188</v>
      </c>
      <c r="O14">
        <f t="shared" si="3"/>
        <v>0.82181155620382829</v>
      </c>
      <c r="P14">
        <f t="shared" si="4"/>
        <v>1</v>
      </c>
      <c r="Q14">
        <f t="shared" si="5"/>
        <v>0.29032738046644552</v>
      </c>
      <c r="R14" s="1">
        <v>-1</v>
      </c>
      <c r="S14" s="1">
        <v>0.87</v>
      </c>
      <c r="T14" s="1">
        <v>0.92</v>
      </c>
      <c r="U14" s="1">
        <v>9.9992475509643555</v>
      </c>
      <c r="V14">
        <f t="shared" si="6"/>
        <v>0.87499962377548224</v>
      </c>
      <c r="W14">
        <f t="shared" si="7"/>
        <v>1.4837690230639777E-2</v>
      </c>
      <c r="X14">
        <f t="shared" si="8"/>
        <v>0.29032738046644552</v>
      </c>
      <c r="Y14">
        <f t="shared" si="9"/>
        <v>0.66508128288932145</v>
      </c>
      <c r="Z14">
        <f t="shared" si="10"/>
        <v>1.9857990876918838</v>
      </c>
      <c r="AA14" s="1">
        <v>1298.42431640625</v>
      </c>
      <c r="AB14" s="1">
        <v>0.5</v>
      </c>
      <c r="AC14">
        <f t="shared" si="11"/>
        <v>164.92348618849422</v>
      </c>
      <c r="AD14">
        <f t="shared" si="12"/>
        <v>3.2041871553684098</v>
      </c>
      <c r="AE14">
        <f t="shared" si="13"/>
        <v>1.6588660606081207</v>
      </c>
      <c r="AF14">
        <f t="shared" si="14"/>
        <v>22.998376846313477</v>
      </c>
      <c r="AG14" s="1">
        <v>2</v>
      </c>
      <c r="AH14">
        <f t="shared" si="15"/>
        <v>4.644859790802002</v>
      </c>
      <c r="AI14" s="1">
        <v>1</v>
      </c>
      <c r="AJ14">
        <f t="shared" si="16"/>
        <v>9.2897195816040039</v>
      </c>
      <c r="AK14" s="1">
        <v>23.013011932373047</v>
      </c>
      <c r="AL14" s="1">
        <v>22.998376846313477</v>
      </c>
      <c r="AM14" s="1">
        <v>23.022232055664063</v>
      </c>
      <c r="AN14" s="1">
        <v>399.96859741210938</v>
      </c>
      <c r="AO14" s="1">
        <v>393.11029052734375</v>
      </c>
      <c r="AP14" s="1">
        <v>10.037267684936523</v>
      </c>
      <c r="AQ14" s="1">
        <v>11.30506706237793</v>
      </c>
      <c r="AR14" s="1">
        <v>36.514781951904297</v>
      </c>
      <c r="AS14" s="1">
        <v>41.126934051513672</v>
      </c>
      <c r="AT14" s="1">
        <v>499.75787353515625</v>
      </c>
      <c r="AU14" s="1">
        <v>1300</v>
      </c>
      <c r="AV14" s="1">
        <v>1.9132680892944336</v>
      </c>
      <c r="AW14" s="1">
        <v>102.66004180908203</v>
      </c>
      <c r="AX14" s="1">
        <v>1.6180757284164429</v>
      </c>
      <c r="AY14" s="1">
        <v>-1.4300906332209706E-3</v>
      </c>
      <c r="AZ14" s="1">
        <v>1</v>
      </c>
      <c r="BA14" s="1">
        <v>-1.355140209197998</v>
      </c>
      <c r="BB14" s="1">
        <v>7.355140209197998</v>
      </c>
      <c r="BC14" s="1">
        <v>1</v>
      </c>
      <c r="BD14" s="1">
        <v>0</v>
      </c>
      <c r="BE14" s="1">
        <v>0.15999999642372131</v>
      </c>
      <c r="BF14" s="1">
        <v>111115</v>
      </c>
      <c r="BG14">
        <f t="shared" si="17"/>
        <v>2.4987893676757809</v>
      </c>
      <c r="BH14">
        <f t="shared" si="18"/>
        <v>3.2041871553684098E-3</v>
      </c>
      <c r="BI14">
        <f t="shared" si="19"/>
        <v>296.14837684631345</v>
      </c>
      <c r="BJ14">
        <f t="shared" si="20"/>
        <v>296.16301193237302</v>
      </c>
      <c r="BK14">
        <f t="shared" si="21"/>
        <v>207.99999535083771</v>
      </c>
      <c r="BL14">
        <f t="shared" si="22"/>
        <v>0.26750271755484734</v>
      </c>
      <c r="BM14">
        <f t="shared" si="23"/>
        <v>2.8194447178863151</v>
      </c>
      <c r="BN14">
        <f t="shared" si="24"/>
        <v>27.463896061231559</v>
      </c>
      <c r="BO14">
        <f t="shared" si="25"/>
        <v>16.158828998853629</v>
      </c>
      <c r="BP14">
        <f t="shared" si="26"/>
        <v>23.005694389343262</v>
      </c>
      <c r="BQ14">
        <f t="shared" si="27"/>
        <v>2.8206937104700045</v>
      </c>
      <c r="BR14">
        <f t="shared" si="28"/>
        <v>0.19444946467083168</v>
      </c>
      <c r="BS14">
        <f t="shared" si="29"/>
        <v>1.1605786572781944</v>
      </c>
      <c r="BT14">
        <f t="shared" si="30"/>
        <v>1.6601150531918101</v>
      </c>
      <c r="BU14">
        <f t="shared" si="31"/>
        <v>0.12189769698587942</v>
      </c>
      <c r="BV14">
        <f t="shared" si="32"/>
        <v>26.111084953837807</v>
      </c>
      <c r="BW14">
        <f t="shared" si="33"/>
        <v>0.64700713265852405</v>
      </c>
      <c r="BX14">
        <f t="shared" si="34"/>
        <v>41.256208550857863</v>
      </c>
      <c r="BY14">
        <f t="shared" si="35"/>
        <v>390.80288844968237</v>
      </c>
      <c r="BZ14">
        <f t="shared" si="36"/>
        <v>1.6761916168868865E-2</v>
      </c>
      <c r="CA14">
        <f t="shared" si="37"/>
        <v>1742.8042907714844</v>
      </c>
      <c r="CB14">
        <f t="shared" si="38"/>
        <v>1137.4995109081269</v>
      </c>
      <c r="CC14">
        <f t="shared" si="39"/>
        <v>710.2574462890625</v>
      </c>
      <c r="CD14">
        <f t="shared" si="40"/>
        <v>0.62040390635193066</v>
      </c>
      <c r="CE14">
        <f t="shared" si="41"/>
        <v>0.80928684668479633</v>
      </c>
    </row>
    <row r="15" spans="1:83" x14ac:dyDescent="0.25">
      <c r="A15" s="1">
        <v>3</v>
      </c>
      <c r="B15" s="1" t="s">
        <v>98</v>
      </c>
      <c r="C15" s="1">
        <v>4054.9999986905605</v>
      </c>
      <c r="D15" s="1">
        <v>0</v>
      </c>
      <c r="E15">
        <f t="shared" si="0"/>
        <v>15.963309688054943</v>
      </c>
      <c r="F15">
        <f t="shared" si="1"/>
        <v>0.19465296230652918</v>
      </c>
      <c r="G15">
        <f t="shared" si="2"/>
        <v>251.15592578373833</v>
      </c>
      <c r="H15" s="1">
        <v>24</v>
      </c>
      <c r="I15" s="1">
        <v>0</v>
      </c>
      <c r="J15" s="1">
        <v>377.88174438476563</v>
      </c>
      <c r="K15" s="1">
        <v>2120.68603515625</v>
      </c>
      <c r="L15" s="1">
        <v>0</v>
      </c>
      <c r="M15" s="1">
        <v>753.1246337890625</v>
      </c>
      <c r="N15" s="1">
        <v>506.99795532226563</v>
      </c>
      <c r="O15">
        <f t="shared" si="3"/>
        <v>0.82181155620382829</v>
      </c>
      <c r="P15">
        <f t="shared" si="4"/>
        <v>1</v>
      </c>
      <c r="Q15">
        <f t="shared" si="5"/>
        <v>0.32680736683449502</v>
      </c>
      <c r="R15" s="1">
        <v>-1</v>
      </c>
      <c r="S15" s="1">
        <v>0.87</v>
      </c>
      <c r="T15" s="1">
        <v>0.92</v>
      </c>
      <c r="U15" s="1">
        <v>10.2666015625</v>
      </c>
      <c r="V15">
        <f t="shared" si="6"/>
        <v>0.87513330078125007</v>
      </c>
      <c r="W15">
        <f t="shared" si="7"/>
        <v>1.7621533327251596E-2</v>
      </c>
      <c r="X15">
        <f t="shared" si="8"/>
        <v>0.32680736683449502</v>
      </c>
      <c r="Y15">
        <f t="shared" si="9"/>
        <v>0.64486745265261625</v>
      </c>
      <c r="Z15">
        <f t="shared" si="10"/>
        <v>1.8158500466075822</v>
      </c>
      <c r="AA15" s="1">
        <v>1099.5272216796875</v>
      </c>
      <c r="AB15" s="1">
        <v>0.5</v>
      </c>
      <c r="AC15">
        <f t="shared" si="11"/>
        <v>157.23239800953763</v>
      </c>
      <c r="AD15">
        <f t="shared" si="12"/>
        <v>3.1503483926833717</v>
      </c>
      <c r="AE15">
        <f t="shared" si="13"/>
        <v>1.6635064283756487</v>
      </c>
      <c r="AF15">
        <f t="shared" si="14"/>
        <v>22.999031066894531</v>
      </c>
      <c r="AG15" s="1">
        <v>2</v>
      </c>
      <c r="AH15">
        <f t="shared" si="15"/>
        <v>4.644859790802002</v>
      </c>
      <c r="AI15" s="1">
        <v>1</v>
      </c>
      <c r="AJ15">
        <f t="shared" si="16"/>
        <v>9.2897195816040039</v>
      </c>
      <c r="AK15" s="1">
        <v>23.000886917114258</v>
      </c>
      <c r="AL15" s="1">
        <v>22.999031066894531</v>
      </c>
      <c r="AM15" s="1">
        <v>23.023687362670898</v>
      </c>
      <c r="AN15" s="1">
        <v>400.10189819335938</v>
      </c>
      <c r="AO15" s="1">
        <v>393.21737670898438</v>
      </c>
      <c r="AP15" s="1">
        <v>10.01405143737793</v>
      </c>
      <c r="AQ15" s="1">
        <v>11.260668754577637</v>
      </c>
      <c r="AR15" s="1">
        <v>36.457984924316406</v>
      </c>
      <c r="AS15" s="1">
        <v>40.996524810791016</v>
      </c>
      <c r="AT15" s="1">
        <v>499.73208618164063</v>
      </c>
      <c r="AU15" s="1">
        <v>1100</v>
      </c>
      <c r="AV15" s="1">
        <v>2.0986418724060059</v>
      </c>
      <c r="AW15" s="1">
        <v>102.66263580322266</v>
      </c>
      <c r="AX15" s="1">
        <v>1.6269166469573975</v>
      </c>
      <c r="AY15" s="1">
        <v>8.6583261145278811E-4</v>
      </c>
      <c r="AZ15" s="1">
        <v>1</v>
      </c>
      <c r="BA15" s="1">
        <v>-1.355140209197998</v>
      </c>
      <c r="BB15" s="1">
        <v>7.355140209197998</v>
      </c>
      <c r="BC15" s="1">
        <v>1</v>
      </c>
      <c r="BD15" s="1">
        <v>0</v>
      </c>
      <c r="BE15" s="1">
        <v>0.15999999642372131</v>
      </c>
      <c r="BF15" s="1">
        <v>111115</v>
      </c>
      <c r="BG15">
        <f t="shared" si="17"/>
        <v>2.498660430908203</v>
      </c>
      <c r="BH15">
        <f t="shared" si="18"/>
        <v>3.1503483926833718E-3</v>
      </c>
      <c r="BI15">
        <f t="shared" si="19"/>
        <v>296.14903106689451</v>
      </c>
      <c r="BJ15">
        <f t="shared" si="20"/>
        <v>296.15088691711424</v>
      </c>
      <c r="BK15">
        <f t="shared" si="21"/>
        <v>175.99999606609344</v>
      </c>
      <c r="BL15">
        <f t="shared" si="22"/>
        <v>0.14839823618585404</v>
      </c>
      <c r="BM15">
        <f t="shared" si="23"/>
        <v>2.8195563636275813</v>
      </c>
      <c r="BN15">
        <f t="shared" si="24"/>
        <v>27.464289627551853</v>
      </c>
      <c r="BO15">
        <f t="shared" si="25"/>
        <v>16.203620872974216</v>
      </c>
      <c r="BP15">
        <f t="shared" si="26"/>
        <v>22.999958992004395</v>
      </c>
      <c r="BQ15">
        <f t="shared" si="27"/>
        <v>2.8197147249345766</v>
      </c>
      <c r="BR15">
        <f t="shared" si="28"/>
        <v>0.19065799315498164</v>
      </c>
      <c r="BS15">
        <f t="shared" si="29"/>
        <v>1.1560499352519327</v>
      </c>
      <c r="BT15">
        <f t="shared" si="30"/>
        <v>1.663664789682644</v>
      </c>
      <c r="BU15">
        <f t="shared" si="31"/>
        <v>0.11951384261087895</v>
      </c>
      <c r="BV15">
        <f t="shared" si="32"/>
        <v>25.784329338557146</v>
      </c>
      <c r="BW15">
        <f t="shared" si="33"/>
        <v>0.63872031263159545</v>
      </c>
      <c r="BX15">
        <f t="shared" si="34"/>
        <v>41.07098298508496</v>
      </c>
      <c r="BY15">
        <f t="shared" si="35"/>
        <v>390.8975576994257</v>
      </c>
      <c r="BZ15">
        <f t="shared" si="36"/>
        <v>1.6772394906797591E-2</v>
      </c>
      <c r="CA15">
        <f t="shared" si="37"/>
        <v>1742.8042907714844</v>
      </c>
      <c r="CB15">
        <f t="shared" si="38"/>
        <v>962.64663085937502</v>
      </c>
      <c r="CC15">
        <f t="shared" si="39"/>
        <v>753.1246337890625</v>
      </c>
      <c r="CD15">
        <f t="shared" si="40"/>
        <v>0.65591297108261337</v>
      </c>
      <c r="CE15">
        <f t="shared" si="41"/>
        <v>0.78469017353739201</v>
      </c>
    </row>
    <row r="16" spans="1:83" x14ac:dyDescent="0.25">
      <c r="A16" s="1">
        <v>4</v>
      </c>
      <c r="B16" s="1" t="s">
        <v>99</v>
      </c>
      <c r="C16" s="1">
        <v>4197.9999986905605</v>
      </c>
      <c r="D16" s="1">
        <v>0</v>
      </c>
      <c r="E16">
        <f t="shared" si="0"/>
        <v>15.173235623761997</v>
      </c>
      <c r="F16">
        <f t="shared" si="1"/>
        <v>0.18719772268375764</v>
      </c>
      <c r="G16">
        <f t="shared" si="2"/>
        <v>252.95593203658891</v>
      </c>
      <c r="H16" s="1">
        <v>25</v>
      </c>
      <c r="I16" s="1">
        <v>0</v>
      </c>
      <c r="J16" s="1">
        <v>377.88174438476563</v>
      </c>
      <c r="K16" s="1">
        <v>2120.68603515625</v>
      </c>
      <c r="L16" s="1">
        <v>0</v>
      </c>
      <c r="M16" s="1">
        <v>823.80352783203125</v>
      </c>
      <c r="N16" s="1">
        <v>517.3924560546875</v>
      </c>
      <c r="O16">
        <f t="shared" si="3"/>
        <v>0.82181155620382829</v>
      </c>
      <c r="P16">
        <f t="shared" si="4"/>
        <v>1</v>
      </c>
      <c r="Q16">
        <f t="shared" si="5"/>
        <v>0.37194678272829534</v>
      </c>
      <c r="R16" s="1">
        <v>-1</v>
      </c>
      <c r="S16" s="1">
        <v>0.87</v>
      </c>
      <c r="T16" s="1">
        <v>0.92</v>
      </c>
      <c r="U16" s="1">
        <v>9.9946260452270508</v>
      </c>
      <c r="V16">
        <f t="shared" si="6"/>
        <v>0.87499731302261352</v>
      </c>
      <c r="W16">
        <f t="shared" si="7"/>
        <v>2.0537505129133545E-2</v>
      </c>
      <c r="X16">
        <f t="shared" si="8"/>
        <v>0.37194678272829534</v>
      </c>
      <c r="Y16">
        <f t="shared" si="9"/>
        <v>0.61153913678158667</v>
      </c>
      <c r="Z16">
        <f t="shared" si="10"/>
        <v>1.5742619004523679</v>
      </c>
      <c r="AA16" s="1">
        <v>902.51519775390625</v>
      </c>
      <c r="AB16" s="1">
        <v>0.5</v>
      </c>
      <c r="AC16">
        <f t="shared" si="11"/>
        <v>146.86288458095351</v>
      </c>
      <c r="AD16">
        <f t="shared" si="12"/>
        <v>3.0569896687988685</v>
      </c>
      <c r="AE16">
        <f t="shared" si="13"/>
        <v>1.6772784050587732</v>
      </c>
      <c r="AF16">
        <f t="shared" si="14"/>
        <v>23.011997222900391</v>
      </c>
      <c r="AG16" s="1">
        <v>2</v>
      </c>
      <c r="AH16">
        <f t="shared" si="15"/>
        <v>4.644859790802002</v>
      </c>
      <c r="AI16" s="1">
        <v>1</v>
      </c>
      <c r="AJ16">
        <f t="shared" si="16"/>
        <v>9.2897195816040039</v>
      </c>
      <c r="AK16" s="1">
        <v>22.956796646118164</v>
      </c>
      <c r="AL16" s="1">
        <v>23.011997222900391</v>
      </c>
      <c r="AM16" s="1">
        <v>23.026950836181641</v>
      </c>
      <c r="AN16" s="1">
        <v>400.0260009765625</v>
      </c>
      <c r="AO16" s="1">
        <v>393.47174072265625</v>
      </c>
      <c r="AP16" s="1">
        <v>9.9380550384521484</v>
      </c>
      <c r="AQ16" s="1">
        <v>11.147926330566406</v>
      </c>
      <c r="AR16" s="1">
        <v>36.278514862060547</v>
      </c>
      <c r="AS16" s="1">
        <v>40.695102691650391</v>
      </c>
      <c r="AT16" s="1">
        <v>499.70779418945313</v>
      </c>
      <c r="AU16" s="1">
        <v>900</v>
      </c>
      <c r="AV16" s="1">
        <v>2.0125389099121094</v>
      </c>
      <c r="AW16" s="1">
        <v>102.66407012939453</v>
      </c>
      <c r="AX16" s="1">
        <v>1.5689729452133179</v>
      </c>
      <c r="AY16" s="1">
        <v>-2.7054392267018557E-3</v>
      </c>
      <c r="AZ16" s="1">
        <v>1</v>
      </c>
      <c r="BA16" s="1">
        <v>-1.355140209197998</v>
      </c>
      <c r="BB16" s="1">
        <v>7.355140209197998</v>
      </c>
      <c r="BC16" s="1">
        <v>1</v>
      </c>
      <c r="BD16" s="1">
        <v>0</v>
      </c>
      <c r="BE16" s="1">
        <v>0.15999999642372131</v>
      </c>
      <c r="BF16" s="1">
        <v>111115</v>
      </c>
      <c r="BG16">
        <f t="shared" si="17"/>
        <v>2.4985389709472652</v>
      </c>
      <c r="BH16">
        <f t="shared" si="18"/>
        <v>3.0569896687988683E-3</v>
      </c>
      <c r="BI16">
        <f t="shared" si="19"/>
        <v>296.16199722290037</v>
      </c>
      <c r="BJ16">
        <f t="shared" si="20"/>
        <v>296.10679664611814</v>
      </c>
      <c r="BK16">
        <f t="shared" si="21"/>
        <v>143.99999678134918</v>
      </c>
      <c r="BL16">
        <f t="shared" si="22"/>
        <v>3.4284302145963147E-2</v>
      </c>
      <c r="BM16">
        <f t="shared" si="23"/>
        <v>2.8217698956573667</v>
      </c>
      <c r="BN16">
        <f t="shared" si="24"/>
        <v>27.48546684444614</v>
      </c>
      <c r="BO16">
        <f t="shared" si="25"/>
        <v>16.337540513879734</v>
      </c>
      <c r="BP16">
        <f t="shared" si="26"/>
        <v>22.984396934509277</v>
      </c>
      <c r="BQ16">
        <f t="shared" si="27"/>
        <v>2.8170599059761328</v>
      </c>
      <c r="BR16">
        <f t="shared" si="28"/>
        <v>0.18350000260740643</v>
      </c>
      <c r="BS16">
        <f t="shared" si="29"/>
        <v>1.1444914905985935</v>
      </c>
      <c r="BT16">
        <f t="shared" si="30"/>
        <v>1.6725684153775393</v>
      </c>
      <c r="BU16">
        <f t="shared" si="31"/>
        <v>0.11501408370707973</v>
      </c>
      <c r="BV16">
        <f t="shared" si="32"/>
        <v>25.96948554625072</v>
      </c>
      <c r="BW16">
        <f t="shared" si="33"/>
        <v>0.64288208238794009</v>
      </c>
      <c r="BX16">
        <f t="shared" si="34"/>
        <v>40.585794777553829</v>
      </c>
      <c r="BY16">
        <f t="shared" si="35"/>
        <v>391.26673680277025</v>
      </c>
      <c r="BZ16">
        <f t="shared" si="36"/>
        <v>1.573907948755416E-2</v>
      </c>
      <c r="CA16">
        <f t="shared" si="37"/>
        <v>1742.8042907714844</v>
      </c>
      <c r="CB16">
        <f t="shared" si="38"/>
        <v>787.49758172035217</v>
      </c>
      <c r="CC16">
        <f t="shared" si="39"/>
        <v>823.80352783203125</v>
      </c>
      <c r="CD16">
        <f t="shared" si="40"/>
        <v>0.68714084655965157</v>
      </c>
      <c r="CE16">
        <f t="shared" si="41"/>
        <v>0.74413547992249307</v>
      </c>
    </row>
    <row r="17" spans="1:83" x14ac:dyDescent="0.25">
      <c r="A17" s="1">
        <v>5</v>
      </c>
      <c r="B17" s="1" t="s">
        <v>100</v>
      </c>
      <c r="C17" s="1">
        <v>4281.9999986905605</v>
      </c>
      <c r="D17" s="1">
        <v>0</v>
      </c>
      <c r="E17">
        <f t="shared" si="0"/>
        <v>14.544302545196389</v>
      </c>
      <c r="F17">
        <f t="shared" si="1"/>
        <v>0.18237072023589149</v>
      </c>
      <c r="G17">
        <f t="shared" si="2"/>
        <v>255.27688082460347</v>
      </c>
      <c r="H17" s="1">
        <v>26</v>
      </c>
      <c r="I17" s="1">
        <v>0</v>
      </c>
      <c r="J17" s="1">
        <v>377.88174438476563</v>
      </c>
      <c r="K17" s="1">
        <v>2120.68603515625</v>
      </c>
      <c r="L17" s="1">
        <v>0</v>
      </c>
      <c r="M17" s="1">
        <v>931.7523193359375</v>
      </c>
      <c r="N17" s="1">
        <v>535.32281494140625</v>
      </c>
      <c r="O17">
        <f t="shared" si="3"/>
        <v>0.82181155620382829</v>
      </c>
      <c r="P17">
        <f t="shared" si="4"/>
        <v>1</v>
      </c>
      <c r="Q17">
        <f t="shared" si="5"/>
        <v>0.42546661400002489</v>
      </c>
      <c r="R17" s="1">
        <v>-1</v>
      </c>
      <c r="S17" s="1">
        <v>0.87</v>
      </c>
      <c r="T17" s="1">
        <v>0.92</v>
      </c>
      <c r="U17" s="1">
        <v>10.405758857727051</v>
      </c>
      <c r="V17">
        <f t="shared" si="6"/>
        <v>0.87520287942886343</v>
      </c>
      <c r="W17">
        <f t="shared" si="7"/>
        <v>2.5372570194957426E-2</v>
      </c>
      <c r="X17">
        <f t="shared" si="8"/>
        <v>0.42546661400002489</v>
      </c>
      <c r="Y17">
        <f t="shared" si="9"/>
        <v>0.56063636771801206</v>
      </c>
      <c r="Z17">
        <f t="shared" si="10"/>
        <v>1.2760190569395833</v>
      </c>
      <c r="AA17" s="1">
        <v>701.20831298828125</v>
      </c>
      <c r="AB17" s="1">
        <v>0.5</v>
      </c>
      <c r="AC17">
        <f t="shared" si="11"/>
        <v>130.55433150127303</v>
      </c>
      <c r="AD17">
        <f t="shared" si="12"/>
        <v>2.9813191658392544</v>
      </c>
      <c r="AE17">
        <f t="shared" si="13"/>
        <v>1.6782917261807266</v>
      </c>
      <c r="AF17">
        <f t="shared" si="14"/>
        <v>22.971342086791992</v>
      </c>
      <c r="AG17" s="1">
        <v>2</v>
      </c>
      <c r="AH17">
        <f t="shared" si="15"/>
        <v>4.644859790802002</v>
      </c>
      <c r="AI17" s="1">
        <v>1</v>
      </c>
      <c r="AJ17">
        <f t="shared" si="16"/>
        <v>9.2897195816040039</v>
      </c>
      <c r="AK17" s="1">
        <v>22.939855575561523</v>
      </c>
      <c r="AL17" s="1">
        <v>22.971342086791992</v>
      </c>
      <c r="AM17" s="1">
        <v>23.022283554077148</v>
      </c>
      <c r="AN17" s="1">
        <v>399.94271850585938</v>
      </c>
      <c r="AO17" s="1">
        <v>393.65328979492188</v>
      </c>
      <c r="AP17" s="1">
        <v>9.8909635543823242</v>
      </c>
      <c r="AQ17" s="1">
        <v>11.070713996887207</v>
      </c>
      <c r="AR17" s="1">
        <v>36.142967224121094</v>
      </c>
      <c r="AS17" s="1">
        <v>40.453941345214844</v>
      </c>
      <c r="AT17" s="1">
        <v>499.81991577148438</v>
      </c>
      <c r="AU17" s="1">
        <v>700</v>
      </c>
      <c r="AV17" s="1">
        <v>2.1597278118133545</v>
      </c>
      <c r="AW17" s="1">
        <v>102.66210174560547</v>
      </c>
      <c r="AX17" s="1">
        <v>1.5403825044631958</v>
      </c>
      <c r="AY17" s="1">
        <v>-1.5719019575044513E-3</v>
      </c>
      <c r="AZ17" s="1">
        <v>1</v>
      </c>
      <c r="BA17" s="1">
        <v>-1.355140209197998</v>
      </c>
      <c r="BB17" s="1">
        <v>7.355140209197998</v>
      </c>
      <c r="BC17" s="1">
        <v>1</v>
      </c>
      <c r="BD17" s="1">
        <v>0</v>
      </c>
      <c r="BE17" s="1">
        <v>0.15999999642372131</v>
      </c>
      <c r="BF17" s="1">
        <v>111115</v>
      </c>
      <c r="BG17">
        <f t="shared" si="17"/>
        <v>2.4990995788574217</v>
      </c>
      <c r="BH17">
        <f t="shared" si="18"/>
        <v>2.9813191658392543E-3</v>
      </c>
      <c r="BI17">
        <f t="shared" si="19"/>
        <v>296.12134208679197</v>
      </c>
      <c r="BJ17">
        <f t="shared" si="20"/>
        <v>296.0898555755615</v>
      </c>
      <c r="BK17">
        <f t="shared" si="21"/>
        <v>111.99999749660492</v>
      </c>
      <c r="BL17">
        <f t="shared" si="22"/>
        <v>-7.9334317422574699E-2</v>
      </c>
      <c r="BM17">
        <f t="shared" si="23"/>
        <v>2.8148344929256597</v>
      </c>
      <c r="BN17">
        <f t="shared" si="24"/>
        <v>27.418438207126915</v>
      </c>
      <c r="BO17">
        <f t="shared" si="25"/>
        <v>16.347724210239708</v>
      </c>
      <c r="BP17">
        <f t="shared" si="26"/>
        <v>22.955598831176758</v>
      </c>
      <c r="BQ17">
        <f t="shared" si="27"/>
        <v>2.8121528424168325</v>
      </c>
      <c r="BR17">
        <f t="shared" si="28"/>
        <v>0.17885944885444177</v>
      </c>
      <c r="BS17">
        <f t="shared" si="29"/>
        <v>1.136542766744933</v>
      </c>
      <c r="BT17">
        <f t="shared" si="30"/>
        <v>1.6756100756718995</v>
      </c>
      <c r="BU17">
        <f t="shared" si="31"/>
        <v>0.11209740618433937</v>
      </c>
      <c r="BV17">
        <f t="shared" si="32"/>
        <v>26.207261112516246</v>
      </c>
      <c r="BW17">
        <f t="shared" si="33"/>
        <v>0.64848151264680864</v>
      </c>
      <c r="BX17">
        <f t="shared" si="34"/>
        <v>40.377436385784527</v>
      </c>
      <c r="BY17">
        <f t="shared" si="35"/>
        <v>391.53968364529203</v>
      </c>
      <c r="BZ17">
        <f t="shared" si="36"/>
        <v>1.4998777271483157E-2</v>
      </c>
      <c r="CA17">
        <f t="shared" si="37"/>
        <v>1742.8042907714844</v>
      </c>
      <c r="CB17">
        <f t="shared" si="38"/>
        <v>612.64201560020445</v>
      </c>
      <c r="CC17">
        <f t="shared" si="39"/>
        <v>931.7523193359375</v>
      </c>
      <c r="CD17">
        <f t="shared" si="40"/>
        <v>0.71574393427468086</v>
      </c>
      <c r="CE17">
        <f t="shared" si="41"/>
        <v>0.68219577041206914</v>
      </c>
    </row>
    <row r="18" spans="1:83" x14ac:dyDescent="0.25">
      <c r="A18" s="1">
        <v>6</v>
      </c>
      <c r="B18" s="1" t="s">
        <v>101</v>
      </c>
      <c r="C18" s="1">
        <v>4378.9999986905605</v>
      </c>
      <c r="D18" s="1">
        <v>0</v>
      </c>
      <c r="E18">
        <f t="shared" si="0"/>
        <v>13.275591063784761</v>
      </c>
      <c r="F18">
        <f t="shared" si="1"/>
        <v>0.17548423143753861</v>
      </c>
      <c r="G18">
        <f t="shared" si="2"/>
        <v>262.05575225979987</v>
      </c>
      <c r="H18" s="1">
        <v>27</v>
      </c>
      <c r="I18" s="1">
        <v>0</v>
      </c>
      <c r="J18" s="1">
        <v>377.88174438476563</v>
      </c>
      <c r="K18" s="1">
        <v>2120.68603515625</v>
      </c>
      <c r="L18" s="1">
        <v>0</v>
      </c>
      <c r="M18" s="1">
        <v>1058.8343505859375</v>
      </c>
      <c r="N18" s="1">
        <v>552.8309326171875</v>
      </c>
      <c r="O18">
        <f t="shared" si="3"/>
        <v>0.82181155620382829</v>
      </c>
      <c r="P18">
        <f t="shared" si="4"/>
        <v>1</v>
      </c>
      <c r="Q18">
        <f t="shared" si="5"/>
        <v>0.47788723296400232</v>
      </c>
      <c r="R18" s="1">
        <v>-1</v>
      </c>
      <c r="S18" s="1">
        <v>0.87</v>
      </c>
      <c r="T18" s="1">
        <v>0.92</v>
      </c>
      <c r="U18" s="1">
        <v>10.058019638061523</v>
      </c>
      <c r="V18">
        <f t="shared" si="6"/>
        <v>0.87502900981903065</v>
      </c>
      <c r="W18">
        <f t="shared" si="7"/>
        <v>2.9662582411228069E-2</v>
      </c>
      <c r="X18">
        <f t="shared" si="8"/>
        <v>0.47788723296400232</v>
      </c>
      <c r="Y18">
        <f t="shared" si="9"/>
        <v>0.50071140516190382</v>
      </c>
      <c r="Z18">
        <f t="shared" si="10"/>
        <v>1.0028496751949021</v>
      </c>
      <c r="AA18" s="1">
        <v>549.536376953125</v>
      </c>
      <c r="AB18" s="1">
        <v>0.5</v>
      </c>
      <c r="AC18">
        <f t="shared" si="11"/>
        <v>114.89849236278539</v>
      </c>
      <c r="AD18">
        <f t="shared" si="12"/>
        <v>2.9282035001390825</v>
      </c>
      <c r="AE18">
        <f t="shared" si="13"/>
        <v>1.7116526539229135</v>
      </c>
      <c r="AF18">
        <f t="shared" si="14"/>
        <v>23.12285041809082</v>
      </c>
      <c r="AG18" s="1">
        <v>2</v>
      </c>
      <c r="AH18">
        <f t="shared" si="15"/>
        <v>4.644859790802002</v>
      </c>
      <c r="AI18" s="1">
        <v>1</v>
      </c>
      <c r="AJ18">
        <f t="shared" si="16"/>
        <v>9.2897195816040039</v>
      </c>
      <c r="AK18" s="1">
        <v>22.938980102539063</v>
      </c>
      <c r="AL18" s="1">
        <v>23.12285041809082</v>
      </c>
      <c r="AM18" s="1">
        <v>23.021068572998047</v>
      </c>
      <c r="AN18" s="1">
        <v>399.72930908203125</v>
      </c>
      <c r="AO18" s="1">
        <v>393.95428466796875</v>
      </c>
      <c r="AP18" s="1">
        <v>9.8393268585205078</v>
      </c>
      <c r="AQ18" s="1">
        <v>10.99839973449707</v>
      </c>
      <c r="AR18" s="1">
        <v>35.955707550048828</v>
      </c>
      <c r="AS18" s="1">
        <v>40.191291809082031</v>
      </c>
      <c r="AT18" s="1">
        <v>499.70938110351563</v>
      </c>
      <c r="AU18" s="1">
        <v>550</v>
      </c>
      <c r="AV18" s="1">
        <v>1.93949294090271</v>
      </c>
      <c r="AW18" s="1">
        <v>102.66073608398438</v>
      </c>
      <c r="AX18" s="1">
        <v>1.5283173322677612</v>
      </c>
      <c r="AY18" s="1">
        <v>-1.9536102190613747E-3</v>
      </c>
      <c r="AZ18" s="1">
        <v>1</v>
      </c>
      <c r="BA18" s="1">
        <v>-1.355140209197998</v>
      </c>
      <c r="BB18" s="1">
        <v>7.355140209197998</v>
      </c>
      <c r="BC18" s="1">
        <v>1</v>
      </c>
      <c r="BD18" s="1">
        <v>0</v>
      </c>
      <c r="BE18" s="1">
        <v>0.15999999642372131</v>
      </c>
      <c r="BF18" s="1">
        <v>111115</v>
      </c>
      <c r="BG18">
        <f t="shared" si="17"/>
        <v>2.498546905517578</v>
      </c>
      <c r="BH18">
        <f t="shared" si="18"/>
        <v>2.9282035001390824E-3</v>
      </c>
      <c r="BI18">
        <f t="shared" si="19"/>
        <v>296.2728504180908</v>
      </c>
      <c r="BJ18">
        <f t="shared" si="20"/>
        <v>296.08898010253904</v>
      </c>
      <c r="BK18">
        <f t="shared" si="21"/>
        <v>87.999998033046722</v>
      </c>
      <c r="BL18">
        <f t="shared" si="22"/>
        <v>-0.17280258435441789</v>
      </c>
      <c r="BM18">
        <f t="shared" si="23"/>
        <v>2.8407564664122811</v>
      </c>
      <c r="BN18">
        <f t="shared" si="24"/>
        <v>27.671304286074122</v>
      </c>
      <c r="BO18">
        <f t="shared" si="25"/>
        <v>16.672904551577052</v>
      </c>
      <c r="BP18">
        <f t="shared" si="26"/>
        <v>23.030915260314941</v>
      </c>
      <c r="BQ18">
        <f t="shared" si="27"/>
        <v>2.8250022369778938</v>
      </c>
      <c r="BR18">
        <f t="shared" si="28"/>
        <v>0.17223076578677327</v>
      </c>
      <c r="BS18">
        <f t="shared" si="29"/>
        <v>1.1291038124893675</v>
      </c>
      <c r="BT18">
        <f t="shared" si="30"/>
        <v>1.6958984244885262</v>
      </c>
      <c r="BU18">
        <f t="shared" si="31"/>
        <v>0.10793187950613019</v>
      </c>
      <c r="BV18">
        <f t="shared" si="32"/>
        <v>26.902836422033307</v>
      </c>
      <c r="BW18">
        <f t="shared" si="33"/>
        <v>0.66519330404202826</v>
      </c>
      <c r="BX18">
        <f t="shared" si="34"/>
        <v>39.697748540166664</v>
      </c>
      <c r="BY18">
        <f t="shared" si="35"/>
        <v>392.02505012233189</v>
      </c>
      <c r="BZ18">
        <f t="shared" si="36"/>
        <v>1.3443301023946218E-2</v>
      </c>
      <c r="CA18">
        <f t="shared" si="37"/>
        <v>1742.8042907714844</v>
      </c>
      <c r="CB18">
        <f t="shared" si="38"/>
        <v>481.26595540046685</v>
      </c>
      <c r="CC18">
        <f t="shared" si="39"/>
        <v>1058.8343505859375</v>
      </c>
      <c r="CD18">
        <f t="shared" si="40"/>
        <v>0.74308169667135815</v>
      </c>
      <c r="CE18">
        <f t="shared" si="41"/>
        <v>0.60927763960247328</v>
      </c>
    </row>
    <row r="19" spans="1:83" x14ac:dyDescent="0.25">
      <c r="A19" s="1">
        <v>7</v>
      </c>
      <c r="B19" s="1" t="s">
        <v>102</v>
      </c>
      <c r="C19" s="1">
        <v>4468.9999986905605</v>
      </c>
      <c r="D19" s="1">
        <v>0</v>
      </c>
      <c r="E19">
        <f t="shared" si="0"/>
        <v>12.393783593666864</v>
      </c>
      <c r="F19">
        <f t="shared" si="1"/>
        <v>0.17152342808359253</v>
      </c>
      <c r="G19">
        <f t="shared" si="2"/>
        <v>268.35183992769271</v>
      </c>
      <c r="H19" s="1">
        <v>28</v>
      </c>
      <c r="I19" s="1">
        <v>0</v>
      </c>
      <c r="J19" s="1">
        <v>377.88174438476563</v>
      </c>
      <c r="K19" s="1">
        <v>2120.68603515625</v>
      </c>
      <c r="L19" s="1">
        <v>0</v>
      </c>
      <c r="M19" s="1">
        <v>1222.9512939453125</v>
      </c>
      <c r="N19" s="1">
        <v>565.2939453125</v>
      </c>
      <c r="O19">
        <f t="shared" si="3"/>
        <v>0.82181155620382829</v>
      </c>
      <c r="P19">
        <f t="shared" si="4"/>
        <v>1</v>
      </c>
      <c r="Q19">
        <f t="shared" si="5"/>
        <v>0.53776250279859583</v>
      </c>
      <c r="R19" s="1">
        <v>-1</v>
      </c>
      <c r="S19" s="1">
        <v>0.87</v>
      </c>
      <c r="T19" s="1">
        <v>0.92</v>
      </c>
      <c r="U19" s="1">
        <v>10.835776329040527</v>
      </c>
      <c r="V19">
        <f t="shared" si="6"/>
        <v>0.87541788816452026</v>
      </c>
      <c r="W19">
        <f t="shared" si="7"/>
        <v>3.8249685592298875E-2</v>
      </c>
      <c r="X19">
        <f t="shared" si="8"/>
        <v>0.53776250279859583</v>
      </c>
      <c r="Y19">
        <f t="shared" si="9"/>
        <v>0.42332279570313353</v>
      </c>
      <c r="Z19">
        <f t="shared" si="10"/>
        <v>0.73407235893654654</v>
      </c>
      <c r="AA19" s="1">
        <v>398.97659301757813</v>
      </c>
      <c r="AB19" s="1">
        <v>0.5</v>
      </c>
      <c r="AC19">
        <f t="shared" si="11"/>
        <v>93.912489833089083</v>
      </c>
      <c r="AD19">
        <f t="shared" si="12"/>
        <v>2.8630951739642274</v>
      </c>
      <c r="AE19">
        <f t="shared" si="13"/>
        <v>1.7116447707884459</v>
      </c>
      <c r="AF19">
        <f t="shared" si="14"/>
        <v>23.078424453735352</v>
      </c>
      <c r="AG19" s="1">
        <v>2</v>
      </c>
      <c r="AH19">
        <f t="shared" si="15"/>
        <v>4.644859790802002</v>
      </c>
      <c r="AI19" s="1">
        <v>1</v>
      </c>
      <c r="AJ19">
        <f t="shared" si="16"/>
        <v>9.2897195816040039</v>
      </c>
      <c r="AK19" s="1">
        <v>22.942497253417969</v>
      </c>
      <c r="AL19" s="1">
        <v>23.078424453735352</v>
      </c>
      <c r="AM19" s="1">
        <v>23.022777557373047</v>
      </c>
      <c r="AN19" s="1">
        <v>400.1988525390625</v>
      </c>
      <c r="AO19" s="1">
        <v>394.78631591796875</v>
      </c>
      <c r="AP19" s="1">
        <v>9.7909488677978516</v>
      </c>
      <c r="AQ19" s="1">
        <v>10.924283027648926</v>
      </c>
      <c r="AR19" s="1">
        <v>35.7711181640625</v>
      </c>
      <c r="AS19" s="1">
        <v>39.911739349365234</v>
      </c>
      <c r="AT19" s="1">
        <v>499.73220825195313</v>
      </c>
      <c r="AU19" s="1">
        <v>400</v>
      </c>
      <c r="AV19" s="1">
        <v>1.9688029289245605</v>
      </c>
      <c r="AW19" s="1">
        <v>102.66020965576172</v>
      </c>
      <c r="AX19" s="1">
        <v>1.5220749378204346</v>
      </c>
      <c r="AY19" s="1">
        <v>-1.5859210398048162E-3</v>
      </c>
      <c r="AZ19" s="1">
        <v>1</v>
      </c>
      <c r="BA19" s="1">
        <v>-1.355140209197998</v>
      </c>
      <c r="BB19" s="1">
        <v>7.355140209197998</v>
      </c>
      <c r="BC19" s="1">
        <v>1</v>
      </c>
      <c r="BD19" s="1">
        <v>0</v>
      </c>
      <c r="BE19" s="1">
        <v>0.15999999642372131</v>
      </c>
      <c r="BF19" s="1">
        <v>111115</v>
      </c>
      <c r="BG19">
        <f t="shared" si="17"/>
        <v>2.4986610412597656</v>
      </c>
      <c r="BH19">
        <f t="shared" si="18"/>
        <v>2.8630951739642275E-3</v>
      </c>
      <c r="BI19">
        <f t="shared" si="19"/>
        <v>296.22842445373533</v>
      </c>
      <c r="BJ19">
        <f t="shared" si="20"/>
        <v>296.09249725341795</v>
      </c>
      <c r="BK19">
        <f t="shared" si="21"/>
        <v>63.999998569488525</v>
      </c>
      <c r="BL19">
        <f t="shared" si="22"/>
        <v>-0.25518995078504053</v>
      </c>
      <c r="BM19">
        <f t="shared" si="23"/>
        <v>2.8331339567457641</v>
      </c>
      <c r="BN19">
        <f t="shared" si="24"/>
        <v>27.597196287108467</v>
      </c>
      <c r="BO19">
        <f t="shared" si="25"/>
        <v>16.672913259459541</v>
      </c>
      <c r="BP19">
        <f t="shared" si="26"/>
        <v>23.01046085357666</v>
      </c>
      <c r="BQ19">
        <f t="shared" si="27"/>
        <v>2.821507533256514</v>
      </c>
      <c r="BR19">
        <f t="shared" si="28"/>
        <v>0.16841386982032591</v>
      </c>
      <c r="BS19">
        <f t="shared" si="29"/>
        <v>1.1214891859573182</v>
      </c>
      <c r="BT19">
        <f t="shared" si="30"/>
        <v>1.7000183472991959</v>
      </c>
      <c r="BU19">
        <f t="shared" si="31"/>
        <v>0.1055336949514442</v>
      </c>
      <c r="BV19">
        <f t="shared" si="32"/>
        <v>27.549056148486343</v>
      </c>
      <c r="BW19">
        <f t="shared" si="33"/>
        <v>0.67973946691569875</v>
      </c>
      <c r="BX19">
        <f t="shared" si="34"/>
        <v>39.515043251508111</v>
      </c>
      <c r="BY19">
        <f t="shared" si="35"/>
        <v>392.98522733779424</v>
      </c>
      <c r="BZ19">
        <f t="shared" si="36"/>
        <v>1.2462068817986794E-2</v>
      </c>
      <c r="CA19">
        <f t="shared" si="37"/>
        <v>1742.8042907714844</v>
      </c>
      <c r="CB19">
        <f t="shared" si="38"/>
        <v>350.16715526580811</v>
      </c>
      <c r="CC19">
        <f t="shared" si="39"/>
        <v>1222.9512939453125</v>
      </c>
      <c r="CD19">
        <f t="shared" si="40"/>
        <v>0.77822866647462041</v>
      </c>
      <c r="CE19">
        <f t="shared" si="41"/>
        <v>0.51510932464685333</v>
      </c>
    </row>
    <row r="20" spans="1:83" x14ac:dyDescent="0.25">
      <c r="A20" s="1">
        <v>8</v>
      </c>
      <c r="B20" s="1" t="s">
        <v>103</v>
      </c>
      <c r="C20" s="1">
        <v>4552.9999986905605</v>
      </c>
      <c r="D20" s="1">
        <v>0</v>
      </c>
      <c r="E20">
        <f t="shared" si="0"/>
        <v>9.2182843294639358</v>
      </c>
      <c r="F20">
        <f t="shared" si="1"/>
        <v>0.16621567281201227</v>
      </c>
      <c r="G20">
        <f t="shared" si="2"/>
        <v>296.60165651028251</v>
      </c>
      <c r="H20" s="1">
        <v>29</v>
      </c>
      <c r="I20" s="1">
        <v>0</v>
      </c>
      <c r="J20" s="1">
        <v>377.88174438476563</v>
      </c>
      <c r="K20" s="1">
        <v>2120.68603515625</v>
      </c>
      <c r="L20" s="1">
        <v>0</v>
      </c>
      <c r="M20" s="1">
        <v>1346.9703369140625</v>
      </c>
      <c r="N20" s="1">
        <v>548.40106201171875</v>
      </c>
      <c r="O20">
        <f t="shared" si="3"/>
        <v>0.82181155620382829</v>
      </c>
      <c r="P20">
        <f t="shared" si="4"/>
        <v>1</v>
      </c>
      <c r="Q20">
        <f t="shared" si="5"/>
        <v>0.59286329699871698</v>
      </c>
      <c r="R20" s="1">
        <v>-1</v>
      </c>
      <c r="S20" s="1">
        <v>0.87</v>
      </c>
      <c r="T20" s="1">
        <v>0.92</v>
      </c>
      <c r="U20" s="1">
        <v>10.133500099182129</v>
      </c>
      <c r="V20">
        <f t="shared" si="6"/>
        <v>0.87506675004959111</v>
      </c>
      <c r="W20">
        <f t="shared" si="7"/>
        <v>4.6708593733608798E-2</v>
      </c>
      <c r="X20">
        <f t="shared" si="8"/>
        <v>0.59286329699871698</v>
      </c>
      <c r="Y20">
        <f t="shared" si="9"/>
        <v>0.3648421715500102</v>
      </c>
      <c r="Z20">
        <f t="shared" si="10"/>
        <v>0.57441183152910891</v>
      </c>
      <c r="AA20" s="1">
        <v>250.81843566894531</v>
      </c>
      <c r="AB20" s="1">
        <v>0.5</v>
      </c>
      <c r="AC20">
        <f t="shared" si="11"/>
        <v>65.061669965508401</v>
      </c>
      <c r="AD20">
        <f t="shared" si="12"/>
        <v>2.7840390880600592</v>
      </c>
      <c r="AE20">
        <f t="shared" si="13"/>
        <v>1.7166247182355472</v>
      </c>
      <c r="AF20">
        <f t="shared" si="14"/>
        <v>23.068424224853516</v>
      </c>
      <c r="AG20" s="1">
        <v>2</v>
      </c>
      <c r="AH20">
        <f t="shared" si="15"/>
        <v>4.644859790802002</v>
      </c>
      <c r="AI20" s="1">
        <v>1</v>
      </c>
      <c r="AJ20">
        <f t="shared" si="16"/>
        <v>9.2897195816040039</v>
      </c>
      <c r="AK20" s="1">
        <v>22.940097808837891</v>
      </c>
      <c r="AL20" s="1">
        <v>23.068424224853516</v>
      </c>
      <c r="AM20" s="1">
        <v>23.028274536132813</v>
      </c>
      <c r="AN20" s="1">
        <v>400.25128173828125</v>
      </c>
      <c r="AO20" s="1">
        <v>396.1212158203125</v>
      </c>
      <c r="AP20" s="1">
        <v>9.7572193145751953</v>
      </c>
      <c r="AQ20" s="1">
        <v>10.859175682067871</v>
      </c>
      <c r="AR20" s="1">
        <v>35.65277099609375</v>
      </c>
      <c r="AS20" s="1">
        <v>39.679302215576172</v>
      </c>
      <c r="AT20" s="1">
        <v>499.80322265625</v>
      </c>
      <c r="AU20" s="1">
        <v>250</v>
      </c>
      <c r="AV20" s="1">
        <v>1.9787030220031738</v>
      </c>
      <c r="AW20" s="1">
        <v>102.65934753417969</v>
      </c>
      <c r="AX20" s="1">
        <v>1.5263077020645142</v>
      </c>
      <c r="AY20" s="1">
        <v>2.071562921628356E-3</v>
      </c>
      <c r="AZ20" s="1">
        <v>1</v>
      </c>
      <c r="BA20" s="1">
        <v>-1.355140209197998</v>
      </c>
      <c r="BB20" s="1">
        <v>7.355140209197998</v>
      </c>
      <c r="BC20" s="1">
        <v>1</v>
      </c>
      <c r="BD20" s="1">
        <v>0</v>
      </c>
      <c r="BE20" s="1">
        <v>0.15999999642372131</v>
      </c>
      <c r="BF20" s="1">
        <v>111115</v>
      </c>
      <c r="BG20">
        <f t="shared" si="17"/>
        <v>2.4990161132812494</v>
      </c>
      <c r="BH20">
        <f t="shared" si="18"/>
        <v>2.7840390880600591E-3</v>
      </c>
      <c r="BI20">
        <f t="shared" si="19"/>
        <v>296.21842422485349</v>
      </c>
      <c r="BJ20">
        <f t="shared" si="20"/>
        <v>296.09009780883787</v>
      </c>
      <c r="BK20">
        <f t="shared" si="21"/>
        <v>39.999999105930328</v>
      </c>
      <c r="BL20">
        <f t="shared" si="22"/>
        <v>-0.33692252202725692</v>
      </c>
      <c r="BM20">
        <f t="shared" si="23"/>
        <v>2.8314206085156655</v>
      </c>
      <c r="BN20">
        <f t="shared" si="24"/>
        <v>27.580738398643774</v>
      </c>
      <c r="BO20">
        <f t="shared" si="25"/>
        <v>16.721562716575903</v>
      </c>
      <c r="BP20">
        <f t="shared" si="26"/>
        <v>23.004261016845703</v>
      </c>
      <c r="BQ20">
        <f t="shared" si="27"/>
        <v>2.820449017612372</v>
      </c>
      <c r="BR20">
        <f t="shared" si="28"/>
        <v>0.16329394702339209</v>
      </c>
      <c r="BS20">
        <f t="shared" si="29"/>
        <v>1.1147958902801183</v>
      </c>
      <c r="BT20">
        <f t="shared" si="30"/>
        <v>1.7056531273322537</v>
      </c>
      <c r="BU20">
        <f t="shared" si="31"/>
        <v>0.10231725478831075</v>
      </c>
      <c r="BV20">
        <f t="shared" si="32"/>
        <v>30.448932534902482</v>
      </c>
      <c r="BW20">
        <f t="shared" si="33"/>
        <v>0.74876488474888003</v>
      </c>
      <c r="BX20">
        <f t="shared" si="34"/>
        <v>39.270812937612867</v>
      </c>
      <c r="BY20">
        <f t="shared" si="35"/>
        <v>394.78159692918689</v>
      </c>
      <c r="BZ20">
        <f t="shared" si="36"/>
        <v>9.1698681580904846E-3</v>
      </c>
      <c r="CA20">
        <f t="shared" si="37"/>
        <v>1742.8042907714844</v>
      </c>
      <c r="CB20">
        <f t="shared" si="38"/>
        <v>218.76668751239777</v>
      </c>
      <c r="CC20">
        <f t="shared" si="39"/>
        <v>1346.9703369140625</v>
      </c>
      <c r="CD20">
        <f t="shared" si="40"/>
        <v>0.82404155931512724</v>
      </c>
      <c r="CE20">
        <f t="shared" si="41"/>
        <v>0.44394869942607729</v>
      </c>
    </row>
    <row r="21" spans="1:83" x14ac:dyDescent="0.25">
      <c r="A21" s="1">
        <v>9</v>
      </c>
      <c r="B21" s="1" t="s">
        <v>104</v>
      </c>
      <c r="C21" s="1">
        <v>4695.9999986905605</v>
      </c>
      <c r="D21" s="1">
        <v>0</v>
      </c>
      <c r="E21">
        <f t="shared" si="0"/>
        <v>6.1181178928409317</v>
      </c>
      <c r="F21">
        <f t="shared" si="1"/>
        <v>0.15455608812665733</v>
      </c>
      <c r="G21">
        <f t="shared" si="2"/>
        <v>323.05232472021191</v>
      </c>
      <c r="H21" s="1">
        <v>30</v>
      </c>
      <c r="I21" s="1">
        <v>0</v>
      </c>
      <c r="J21" s="1">
        <v>377.88174438476563</v>
      </c>
      <c r="K21" s="1">
        <v>2120.68603515625</v>
      </c>
      <c r="L21" s="1">
        <v>0</v>
      </c>
      <c r="M21" s="1">
        <v>1432.84521484375</v>
      </c>
      <c r="N21" s="1">
        <v>522.3826904296875</v>
      </c>
      <c r="O21">
        <f t="shared" si="3"/>
        <v>0.82181155620382829</v>
      </c>
      <c r="P21">
        <f t="shared" si="4"/>
        <v>1</v>
      </c>
      <c r="Q21">
        <f t="shared" si="5"/>
        <v>0.63542280420941866</v>
      </c>
      <c r="R21" s="1">
        <v>-1</v>
      </c>
      <c r="S21" s="1">
        <v>0.87</v>
      </c>
      <c r="T21" s="1">
        <v>0.92</v>
      </c>
      <c r="U21" s="1">
        <v>9.0945291519165039</v>
      </c>
      <c r="V21">
        <f t="shared" si="6"/>
        <v>0.87454726457595822</v>
      </c>
      <c r="W21">
        <f t="shared" si="7"/>
        <v>5.4261354654874243E-2</v>
      </c>
      <c r="X21">
        <f t="shared" si="8"/>
        <v>0.63542280420941866</v>
      </c>
      <c r="Y21">
        <f t="shared" si="9"/>
        <v>0.32434825754950597</v>
      </c>
      <c r="Z21">
        <f t="shared" si="10"/>
        <v>0.48005242519339969</v>
      </c>
      <c r="AA21" s="1">
        <v>147.57821655273438</v>
      </c>
      <c r="AB21" s="1">
        <v>0.5</v>
      </c>
      <c r="AC21">
        <f t="shared" si="11"/>
        <v>41.005144304902252</v>
      </c>
      <c r="AD21">
        <f t="shared" si="12"/>
        <v>2.6076223624089994</v>
      </c>
      <c r="AE21">
        <f t="shared" si="13"/>
        <v>1.7271126699585189</v>
      </c>
      <c r="AF21">
        <f t="shared" si="14"/>
        <v>23.055398941040039</v>
      </c>
      <c r="AG21" s="1">
        <v>2</v>
      </c>
      <c r="AH21">
        <f t="shared" si="15"/>
        <v>4.644859790802002</v>
      </c>
      <c r="AI21" s="1">
        <v>1</v>
      </c>
      <c r="AJ21">
        <f t="shared" si="16"/>
        <v>9.2897195816040039</v>
      </c>
      <c r="AK21" s="1">
        <v>22.937675476074219</v>
      </c>
      <c r="AL21" s="1">
        <v>23.055398941040039</v>
      </c>
      <c r="AM21" s="1">
        <v>23.023897171020508</v>
      </c>
      <c r="AN21" s="1">
        <v>400.01309204101563</v>
      </c>
      <c r="AO21" s="1">
        <v>397.15005493164063</v>
      </c>
      <c r="AP21" s="1">
        <v>9.703033447265625</v>
      </c>
      <c r="AQ21" s="1">
        <v>10.735441207885742</v>
      </c>
      <c r="AR21" s="1">
        <v>35.459468841552734</v>
      </c>
      <c r="AS21" s="1">
        <v>39.232376098632813</v>
      </c>
      <c r="AT21" s="1">
        <v>499.73052978515625</v>
      </c>
      <c r="AU21" s="1">
        <v>150</v>
      </c>
      <c r="AV21" s="1">
        <v>1.9045839309692383</v>
      </c>
      <c r="AW21" s="1">
        <v>102.65788269042969</v>
      </c>
      <c r="AX21" s="1">
        <v>1.5229660272598267</v>
      </c>
      <c r="AY21" s="1">
        <v>5.6056131143122911E-4</v>
      </c>
      <c r="AZ21" s="1">
        <v>1</v>
      </c>
      <c r="BA21" s="1">
        <v>-1.355140209197998</v>
      </c>
      <c r="BB21" s="1">
        <v>7.355140209197998</v>
      </c>
      <c r="BC21" s="1">
        <v>1</v>
      </c>
      <c r="BD21" s="1">
        <v>0</v>
      </c>
      <c r="BE21" s="1">
        <v>0.15999999642372131</v>
      </c>
      <c r="BF21" s="1">
        <v>111115</v>
      </c>
      <c r="BG21">
        <f t="shared" si="17"/>
        <v>2.4986526489257814</v>
      </c>
      <c r="BH21">
        <f t="shared" si="18"/>
        <v>2.6076223624089995E-3</v>
      </c>
      <c r="BI21">
        <f t="shared" si="19"/>
        <v>296.20539894104002</v>
      </c>
      <c r="BJ21">
        <f t="shared" si="20"/>
        <v>296.0876754760742</v>
      </c>
      <c r="BK21">
        <f t="shared" si="21"/>
        <v>23.999999463558197</v>
      </c>
      <c r="BL21">
        <f t="shared" si="22"/>
        <v>-0.36933663929934146</v>
      </c>
      <c r="BM21">
        <f t="shared" si="23"/>
        <v>2.8291903341076581</v>
      </c>
      <c r="BN21">
        <f t="shared" si="24"/>
        <v>27.559406642344577</v>
      </c>
      <c r="BO21">
        <f t="shared" si="25"/>
        <v>16.823965434458835</v>
      </c>
      <c r="BP21">
        <f t="shared" si="26"/>
        <v>22.996537208557129</v>
      </c>
      <c r="BQ21">
        <f t="shared" si="27"/>
        <v>2.8191307959971508</v>
      </c>
      <c r="BR21">
        <f t="shared" si="28"/>
        <v>0.15202676928714315</v>
      </c>
      <c r="BS21">
        <f t="shared" si="29"/>
        <v>1.1020776641491392</v>
      </c>
      <c r="BT21">
        <f t="shared" si="30"/>
        <v>1.7170531318480116</v>
      </c>
      <c r="BU21">
        <f t="shared" si="31"/>
        <v>9.5240782518229233E-2</v>
      </c>
      <c r="BV21">
        <f t="shared" si="32"/>
        <v>33.163867653998111</v>
      </c>
      <c r="BW21">
        <f t="shared" si="33"/>
        <v>0.81342636292928938</v>
      </c>
      <c r="BX21">
        <f t="shared" si="34"/>
        <v>38.780649620755128</v>
      </c>
      <c r="BY21">
        <f t="shared" si="35"/>
        <v>396.26095821749533</v>
      </c>
      <c r="BZ21">
        <f t="shared" si="36"/>
        <v>5.9875842275258833E-3</v>
      </c>
      <c r="CA21">
        <f t="shared" si="37"/>
        <v>1742.8042907714844</v>
      </c>
      <c r="CB21">
        <f t="shared" si="38"/>
        <v>131.18208968639374</v>
      </c>
      <c r="CC21">
        <f t="shared" si="39"/>
        <v>1432.84521484375</v>
      </c>
      <c r="CD21">
        <f t="shared" si="40"/>
        <v>0.86302753593728354</v>
      </c>
      <c r="CE21">
        <f t="shared" si="41"/>
        <v>0.39467473425143718</v>
      </c>
    </row>
    <row r="22" spans="1:83" x14ac:dyDescent="0.25">
      <c r="A22" s="1">
        <v>10</v>
      </c>
      <c r="B22" s="1" t="s">
        <v>105</v>
      </c>
      <c r="C22" s="1">
        <v>4779.9999986905605</v>
      </c>
      <c r="D22" s="1">
        <v>0</v>
      </c>
      <c r="E22">
        <f t="shared" si="0"/>
        <v>3.6691803427237963</v>
      </c>
      <c r="F22">
        <f t="shared" si="1"/>
        <v>0.14571500288703707</v>
      </c>
      <c r="G22">
        <f t="shared" si="2"/>
        <v>347.06413067743466</v>
      </c>
      <c r="H22" s="1">
        <v>31</v>
      </c>
      <c r="I22" s="1">
        <v>0</v>
      </c>
      <c r="J22" s="1">
        <v>377.88174438476563</v>
      </c>
      <c r="K22" s="1">
        <v>2120.68603515625</v>
      </c>
      <c r="L22" s="1">
        <v>0</v>
      </c>
      <c r="M22" s="1">
        <v>1472.5257568359375</v>
      </c>
      <c r="N22" s="1">
        <v>503.21783447265625</v>
      </c>
      <c r="O22">
        <f t="shared" si="3"/>
        <v>0.82181155620382829</v>
      </c>
      <c r="P22">
        <f t="shared" si="4"/>
        <v>1</v>
      </c>
      <c r="Q22">
        <f t="shared" si="5"/>
        <v>0.65826211722507577</v>
      </c>
      <c r="R22" s="1">
        <v>-1</v>
      </c>
      <c r="S22" s="1">
        <v>0.87</v>
      </c>
      <c r="T22" s="1">
        <v>0.92</v>
      </c>
      <c r="U22" s="1">
        <v>7.8194737434387207</v>
      </c>
      <c r="V22">
        <f t="shared" si="6"/>
        <v>0.87390973687171936</v>
      </c>
      <c r="W22">
        <f t="shared" si="7"/>
        <v>5.342863393921863E-2</v>
      </c>
      <c r="X22">
        <f t="shared" si="8"/>
        <v>0.65826211722507577</v>
      </c>
      <c r="Y22">
        <f t="shared" si="9"/>
        <v>0.30563707572703319</v>
      </c>
      <c r="Z22">
        <f t="shared" si="10"/>
        <v>0.44016906007337686</v>
      </c>
      <c r="AA22" s="1">
        <v>97.980224609375</v>
      </c>
      <c r="AB22" s="1">
        <v>0.5</v>
      </c>
      <c r="AC22">
        <f t="shared" si="11"/>
        <v>28.182133997028476</v>
      </c>
      <c r="AD22">
        <f t="shared" si="12"/>
        <v>2.4729128197952837</v>
      </c>
      <c r="AE22">
        <f t="shared" si="13"/>
        <v>1.7356658880866715</v>
      </c>
      <c r="AF22">
        <f t="shared" si="14"/>
        <v>23.05284309387207</v>
      </c>
      <c r="AG22" s="1">
        <v>2</v>
      </c>
      <c r="AH22">
        <f t="shared" si="15"/>
        <v>4.644859790802002</v>
      </c>
      <c r="AI22" s="1">
        <v>1</v>
      </c>
      <c r="AJ22">
        <f t="shared" si="16"/>
        <v>9.2897195816040039</v>
      </c>
      <c r="AK22" s="1">
        <v>22.925382614135742</v>
      </c>
      <c r="AL22" s="1">
        <v>23.05284309387207</v>
      </c>
      <c r="AM22" s="1">
        <v>23.024456024169922</v>
      </c>
      <c r="AN22" s="1">
        <v>400.00958251953125</v>
      </c>
      <c r="AO22" s="1">
        <v>398.14749145507813</v>
      </c>
      <c r="AP22" s="1">
        <v>9.6692609786987305</v>
      </c>
      <c r="AQ22" s="1">
        <v>10.648200988769531</v>
      </c>
      <c r="AR22" s="1">
        <v>35.361240386962891</v>
      </c>
      <c r="AS22" s="1">
        <v>38.941303253173828</v>
      </c>
      <c r="AT22" s="1">
        <v>499.84283447265625</v>
      </c>
      <c r="AU22" s="1">
        <v>100</v>
      </c>
      <c r="AV22" s="1">
        <v>2.1509065628051758</v>
      </c>
      <c r="AW22" s="1">
        <v>102.65461730957031</v>
      </c>
      <c r="AX22" s="1">
        <v>1.63432776927948</v>
      </c>
      <c r="AY22" s="1">
        <v>2.0075712818652391E-3</v>
      </c>
      <c r="AZ22" s="1">
        <v>1</v>
      </c>
      <c r="BA22" s="1">
        <v>-1.355140209197998</v>
      </c>
      <c r="BB22" s="1">
        <v>7.355140209197998</v>
      </c>
      <c r="BC22" s="1">
        <v>1</v>
      </c>
      <c r="BD22" s="1">
        <v>0</v>
      </c>
      <c r="BE22" s="1">
        <v>0.15999999642372131</v>
      </c>
      <c r="BF22" s="1">
        <v>111115</v>
      </c>
      <c r="BG22">
        <f t="shared" si="17"/>
        <v>2.4992141723632813</v>
      </c>
      <c r="BH22">
        <f t="shared" si="18"/>
        <v>2.4729128197952836E-3</v>
      </c>
      <c r="BI22">
        <f t="shared" si="19"/>
        <v>296.20284309387205</v>
      </c>
      <c r="BJ22">
        <f t="shared" si="20"/>
        <v>296.07538261413572</v>
      </c>
      <c r="BK22">
        <f t="shared" si="21"/>
        <v>15.999999642372131</v>
      </c>
      <c r="BL22">
        <f t="shared" si="22"/>
        <v>-0.37801171912101372</v>
      </c>
      <c r="BM22">
        <f t="shared" si="23"/>
        <v>2.8287528856241959</v>
      </c>
      <c r="BN22">
        <f t="shared" si="24"/>
        <v>27.556021928304208</v>
      </c>
      <c r="BO22">
        <f t="shared" si="25"/>
        <v>16.907820939534677</v>
      </c>
      <c r="BP22">
        <f t="shared" si="26"/>
        <v>22.989112854003906</v>
      </c>
      <c r="BQ22">
        <f t="shared" si="27"/>
        <v>2.8178641902011368</v>
      </c>
      <c r="BR22">
        <f t="shared" si="28"/>
        <v>0.14346467070824484</v>
      </c>
      <c r="BS22">
        <f t="shared" si="29"/>
        <v>1.0930869975375244</v>
      </c>
      <c r="BT22">
        <f t="shared" si="30"/>
        <v>1.7247771926636124</v>
      </c>
      <c r="BU22">
        <f t="shared" si="31"/>
        <v>8.9864918042918351E-2</v>
      </c>
      <c r="BV22">
        <f t="shared" si="32"/>
        <v>35.627735516570759</v>
      </c>
      <c r="BW22">
        <f t="shared" si="33"/>
        <v>0.87169739387041434</v>
      </c>
      <c r="BX22">
        <f t="shared" si="34"/>
        <v>38.413146682718448</v>
      </c>
      <c r="BY22">
        <f t="shared" si="35"/>
        <v>397.61427907776522</v>
      </c>
      <c r="BZ22">
        <f t="shared" si="36"/>
        <v>3.5447610945287611E-3</v>
      </c>
      <c r="CA22">
        <f t="shared" si="37"/>
        <v>1742.8042907714844</v>
      </c>
      <c r="CB22">
        <f t="shared" si="38"/>
        <v>87.390973687171936</v>
      </c>
      <c r="CC22">
        <f t="shared" si="39"/>
        <v>1472.5257568359375</v>
      </c>
      <c r="CD22">
        <f t="shared" si="40"/>
        <v>0.88550059319537788</v>
      </c>
      <c r="CE22">
        <f t="shared" si="41"/>
        <v>0.3719065197122004</v>
      </c>
    </row>
    <row r="23" spans="1:83" x14ac:dyDescent="0.25">
      <c r="A23" s="1">
        <v>11</v>
      </c>
      <c r="B23" s="1" t="s">
        <v>106</v>
      </c>
      <c r="C23" s="1">
        <v>4922.9999986905605</v>
      </c>
      <c r="D23" s="1">
        <v>0</v>
      </c>
      <c r="E23">
        <f t="shared" si="0"/>
        <v>2.1300198217411843</v>
      </c>
      <c r="F23">
        <f t="shared" si="1"/>
        <v>0.12474442053037688</v>
      </c>
      <c r="G23">
        <f t="shared" si="2"/>
        <v>360.72896194698995</v>
      </c>
      <c r="H23" s="1">
        <v>32</v>
      </c>
      <c r="I23" s="1">
        <v>0</v>
      </c>
      <c r="J23" s="1">
        <v>377.88174438476563</v>
      </c>
      <c r="K23" s="1">
        <v>2120.68603515625</v>
      </c>
      <c r="L23" s="1">
        <v>0</v>
      </c>
      <c r="M23" s="1">
        <v>1546.790771484375</v>
      </c>
      <c r="N23" s="1">
        <v>486.34930419921875</v>
      </c>
      <c r="O23">
        <f t="shared" si="3"/>
        <v>0.82181155620382829</v>
      </c>
      <c r="P23">
        <f t="shared" si="4"/>
        <v>1</v>
      </c>
      <c r="Q23">
        <f t="shared" si="5"/>
        <v>0.68557524833659667</v>
      </c>
      <c r="R23" s="1">
        <v>-1</v>
      </c>
      <c r="S23" s="1">
        <v>0.87</v>
      </c>
      <c r="T23" s="1">
        <v>0.92</v>
      </c>
      <c r="U23" s="1">
        <v>7.3489532470703125</v>
      </c>
      <c r="V23">
        <f t="shared" si="6"/>
        <v>0.87367447662353515</v>
      </c>
      <c r="W23">
        <f t="shared" si="7"/>
        <v>7.1651854448986141E-2</v>
      </c>
      <c r="X23">
        <f t="shared" si="8"/>
        <v>0.68557524833659667</v>
      </c>
      <c r="Y23">
        <f t="shared" si="9"/>
        <v>0.27061774074896994</v>
      </c>
      <c r="Z23">
        <f t="shared" si="10"/>
        <v>0.37102320123175897</v>
      </c>
      <c r="AA23" s="1">
        <v>46.868503570556641</v>
      </c>
      <c r="AB23" s="1">
        <v>0.5</v>
      </c>
      <c r="AC23">
        <f t="shared" si="11"/>
        <v>14.036404330870619</v>
      </c>
      <c r="AD23">
        <f t="shared" si="12"/>
        <v>2.1415711719081791</v>
      </c>
      <c r="AE23">
        <f t="shared" si="13"/>
        <v>1.7519862321566049</v>
      </c>
      <c r="AF23">
        <f t="shared" si="14"/>
        <v>23.041492462158203</v>
      </c>
      <c r="AG23" s="1">
        <v>2</v>
      </c>
      <c r="AH23">
        <f t="shared" si="15"/>
        <v>4.644859790802002</v>
      </c>
      <c r="AI23" s="1">
        <v>1</v>
      </c>
      <c r="AJ23">
        <f t="shared" si="16"/>
        <v>9.2897195816040039</v>
      </c>
      <c r="AK23" s="1">
        <v>22.943122863769531</v>
      </c>
      <c r="AL23" s="1">
        <v>23.041492462158203</v>
      </c>
      <c r="AM23" s="1">
        <v>23.024974822998047</v>
      </c>
      <c r="AN23" s="1">
        <v>400.110595703125</v>
      </c>
      <c r="AO23" s="1">
        <v>398.91622924804688</v>
      </c>
      <c r="AP23" s="1">
        <v>9.6226520538330078</v>
      </c>
      <c r="AQ23" s="1">
        <v>10.470762252807617</v>
      </c>
      <c r="AR23" s="1">
        <v>35.151451110839844</v>
      </c>
      <c r="AS23" s="1">
        <v>38.249588012695313</v>
      </c>
      <c r="AT23" s="1">
        <v>499.73394775390625</v>
      </c>
      <c r="AU23" s="1">
        <v>50</v>
      </c>
      <c r="AV23" s="1">
        <v>1.9830318689346313</v>
      </c>
      <c r="AW23" s="1">
        <v>102.65008544921875</v>
      </c>
      <c r="AX23" s="1">
        <v>1.4971680641174316</v>
      </c>
      <c r="AY23" s="1">
        <v>-1.9021886691916734E-4</v>
      </c>
      <c r="AZ23" s="1">
        <v>0.66666668653488159</v>
      </c>
      <c r="BA23" s="1">
        <v>-1.355140209197998</v>
      </c>
      <c r="BB23" s="1">
        <v>7.355140209197998</v>
      </c>
      <c r="BC23" s="1">
        <v>1</v>
      </c>
      <c r="BD23" s="1">
        <v>0</v>
      </c>
      <c r="BE23" s="1">
        <v>0.15999999642372131</v>
      </c>
      <c r="BF23" s="1">
        <v>111115</v>
      </c>
      <c r="BG23">
        <f t="shared" si="17"/>
        <v>2.4986697387695309</v>
      </c>
      <c r="BH23">
        <f t="shared" si="18"/>
        <v>2.1415711719081792E-3</v>
      </c>
      <c r="BI23">
        <f t="shared" si="19"/>
        <v>296.19149246215818</v>
      </c>
      <c r="BJ23">
        <f t="shared" si="20"/>
        <v>296.09312286376951</v>
      </c>
      <c r="BK23">
        <f t="shared" si="21"/>
        <v>7.9999998211860657</v>
      </c>
      <c r="BL23">
        <f t="shared" si="22"/>
        <v>-0.35025655650748783</v>
      </c>
      <c r="BM23">
        <f t="shared" si="23"/>
        <v>2.826810872125761</v>
      </c>
      <c r="BN23">
        <f t="shared" si="24"/>
        <v>27.538319717465711</v>
      </c>
      <c r="BO23">
        <f t="shared" si="25"/>
        <v>17.067557464658094</v>
      </c>
      <c r="BP23">
        <f t="shared" si="26"/>
        <v>22.992307662963867</v>
      </c>
      <c r="BQ23">
        <f t="shared" si="27"/>
        <v>2.8184091682698504</v>
      </c>
      <c r="BR23">
        <f t="shared" si="28"/>
        <v>0.12309152022188012</v>
      </c>
      <c r="BS23">
        <f t="shared" si="29"/>
        <v>1.0748246399691561</v>
      </c>
      <c r="BT23">
        <f t="shared" si="30"/>
        <v>1.7435845283006943</v>
      </c>
      <c r="BU23">
        <f t="shared" si="31"/>
        <v>7.7079014837773074E-2</v>
      </c>
      <c r="BV23">
        <f t="shared" si="32"/>
        <v>37.028858767866502</v>
      </c>
      <c r="BW23">
        <f t="shared" si="33"/>
        <v>0.904272464990859</v>
      </c>
      <c r="BX23">
        <f t="shared" si="34"/>
        <v>37.65897416614402</v>
      </c>
      <c r="BY23">
        <f t="shared" si="35"/>
        <v>398.60669065174255</v>
      </c>
      <c r="BZ23">
        <f t="shared" si="36"/>
        <v>2.0123686661950232E-3</v>
      </c>
      <c r="CA23">
        <f t="shared" si="37"/>
        <v>1742.8042907714844</v>
      </c>
      <c r="CB23">
        <f t="shared" si="38"/>
        <v>43.683723831176756</v>
      </c>
      <c r="CC23">
        <f t="shared" si="39"/>
        <v>1546.790771484375</v>
      </c>
      <c r="CD23">
        <f t="shared" si="40"/>
        <v>0.90720615779348412</v>
      </c>
      <c r="CE23">
        <f t="shared" si="41"/>
        <v>0.32929415351498226</v>
      </c>
    </row>
    <row r="24" spans="1:83" x14ac:dyDescent="0.25">
      <c r="A24" s="1">
        <v>12</v>
      </c>
      <c r="B24" s="1" t="s">
        <v>107</v>
      </c>
      <c r="C24" s="1">
        <v>5005.4999987250194</v>
      </c>
      <c r="D24" s="1">
        <v>0</v>
      </c>
      <c r="E24">
        <f t="shared" si="0"/>
        <v>-0.7560260260811027</v>
      </c>
      <c r="F24">
        <f t="shared" si="1"/>
        <v>0.11087765608089444</v>
      </c>
      <c r="G24">
        <f t="shared" si="2"/>
        <v>399.95582547612821</v>
      </c>
      <c r="H24" s="1">
        <v>33</v>
      </c>
      <c r="I24" s="1">
        <v>0</v>
      </c>
      <c r="J24" s="1">
        <v>377.88174438476563</v>
      </c>
      <c r="K24" s="1">
        <v>2120.68603515625</v>
      </c>
      <c r="L24" s="1">
        <v>0</v>
      </c>
      <c r="M24" s="1">
        <v>1596.0484619140625</v>
      </c>
      <c r="N24" s="1">
        <v>440.60211181640625</v>
      </c>
      <c r="O24">
        <f t="shared" si="3"/>
        <v>0.82181155620382829</v>
      </c>
      <c r="P24">
        <f t="shared" si="4"/>
        <v>1</v>
      </c>
      <c r="Q24">
        <f t="shared" si="5"/>
        <v>0.72394189629554617</v>
      </c>
      <c r="R24" s="1">
        <v>-1</v>
      </c>
      <c r="S24" s="1">
        <v>0.87</v>
      </c>
      <c r="T24" s="1">
        <v>0.92</v>
      </c>
      <c r="U24" s="1">
        <v>0</v>
      </c>
      <c r="V24">
        <f t="shared" si="6"/>
        <v>0.87</v>
      </c>
      <c r="W24" t="e">
        <f t="shared" si="7"/>
        <v>#DIV/0!</v>
      </c>
      <c r="X24">
        <f t="shared" si="8"/>
        <v>0.72394189629554617</v>
      </c>
      <c r="Y24">
        <f t="shared" si="9"/>
        <v>0.24739049748282646</v>
      </c>
      <c r="Z24">
        <f t="shared" si="10"/>
        <v>0.32871030282690505</v>
      </c>
      <c r="AA24" s="1">
        <v>0.18635931611061096</v>
      </c>
      <c r="AB24" s="1">
        <v>0.5</v>
      </c>
      <c r="AC24">
        <f t="shared" si="11"/>
        <v>5.8687292763393718E-2</v>
      </c>
      <c r="AD24">
        <f t="shared" si="12"/>
        <v>1.9147452355428181</v>
      </c>
      <c r="AE24">
        <f t="shared" si="13"/>
        <v>1.7598444678478704</v>
      </c>
      <c r="AF24">
        <f t="shared" si="14"/>
        <v>23.029970169067383</v>
      </c>
      <c r="AG24" s="1">
        <v>2</v>
      </c>
      <c r="AH24">
        <f t="shared" si="15"/>
        <v>4.644859790802002</v>
      </c>
      <c r="AI24" s="1">
        <v>1</v>
      </c>
      <c r="AJ24">
        <f t="shared" si="16"/>
        <v>9.2897195816040039</v>
      </c>
      <c r="AK24" s="1">
        <v>22.962583541870117</v>
      </c>
      <c r="AL24" s="1">
        <v>23.029970169067383</v>
      </c>
      <c r="AM24" s="1">
        <v>23.026046752929688</v>
      </c>
      <c r="AN24" s="1">
        <v>400.10455322265625</v>
      </c>
      <c r="AO24" s="1">
        <v>400.10052490234375</v>
      </c>
      <c r="AP24" s="1">
        <v>9.6165285110473633</v>
      </c>
      <c r="AQ24" s="1">
        <v>10.374951362609863</v>
      </c>
      <c r="AR24" s="1">
        <v>35.087928771972656</v>
      </c>
      <c r="AS24" s="1">
        <v>37.855194091796875</v>
      </c>
      <c r="AT24" s="1">
        <v>499.68954467773438</v>
      </c>
      <c r="AU24" s="1">
        <v>0</v>
      </c>
      <c r="AV24" s="1">
        <v>1.9765151739120483</v>
      </c>
      <c r="AW24" s="1">
        <v>102.65071868896484</v>
      </c>
      <c r="AX24" s="1">
        <v>1.5335114002227783</v>
      </c>
      <c r="AY24" s="1">
        <v>1.6870413674041629E-3</v>
      </c>
      <c r="AZ24" s="1">
        <v>1</v>
      </c>
      <c r="BA24" s="1">
        <v>-1.355140209197998</v>
      </c>
      <c r="BB24" s="1">
        <v>7.355140209197998</v>
      </c>
      <c r="BC24" s="1">
        <v>1</v>
      </c>
      <c r="BD24" s="1">
        <v>0</v>
      </c>
      <c r="BE24" s="1">
        <v>0.15999999642372131</v>
      </c>
      <c r="BF24" s="1">
        <v>111115</v>
      </c>
      <c r="BG24">
        <f t="shared" si="17"/>
        <v>2.4984477233886717</v>
      </c>
      <c r="BH24">
        <f t="shared" si="18"/>
        <v>1.9147452355428181E-3</v>
      </c>
      <c r="BI24">
        <f t="shared" si="19"/>
        <v>296.17997016906736</v>
      </c>
      <c r="BJ24">
        <f t="shared" si="20"/>
        <v>296.11258354187009</v>
      </c>
      <c r="BK24">
        <f t="shared" si="21"/>
        <v>0</v>
      </c>
      <c r="BL24">
        <f t="shared" si="22"/>
        <v>-0.34085721023042503</v>
      </c>
      <c r="BM24">
        <f t="shared" si="23"/>
        <v>2.824840681582828</v>
      </c>
      <c r="BN24">
        <f t="shared" si="24"/>
        <v>27.518956687894129</v>
      </c>
      <c r="BO24">
        <f t="shared" si="25"/>
        <v>17.144005325284265</v>
      </c>
      <c r="BP24">
        <f t="shared" si="26"/>
        <v>22.99627685546875</v>
      </c>
      <c r="BQ24">
        <f t="shared" si="27"/>
        <v>2.8190863709525331</v>
      </c>
      <c r="BR24">
        <f t="shared" si="28"/>
        <v>0.10956988229725548</v>
      </c>
      <c r="BS24">
        <f t="shared" si="29"/>
        <v>1.0649962137349576</v>
      </c>
      <c r="BT24">
        <f t="shared" si="30"/>
        <v>1.7540901572175756</v>
      </c>
      <c r="BU24">
        <f t="shared" si="31"/>
        <v>6.8597483106783375E-2</v>
      </c>
      <c r="BV24">
        <f t="shared" si="32"/>
        <v>41.055752928962754</v>
      </c>
      <c r="BW24">
        <f t="shared" si="33"/>
        <v>0.99963834232346771</v>
      </c>
      <c r="BX24">
        <f t="shared" si="34"/>
        <v>37.246927233091199</v>
      </c>
      <c r="BY24">
        <f t="shared" si="35"/>
        <v>400.21039206531287</v>
      </c>
      <c r="BZ24">
        <f t="shared" si="36"/>
        <v>-7.0362106876950829E-4</v>
      </c>
      <c r="CA24">
        <f t="shared" si="37"/>
        <v>1742.8042907714844</v>
      </c>
      <c r="CB24">
        <f t="shared" si="38"/>
        <v>0</v>
      </c>
      <c r="CC24">
        <f t="shared" si="39"/>
        <v>1596.0484619140625</v>
      </c>
      <c r="CD24">
        <f t="shared" si="40"/>
        <v>0.94851249297070683</v>
      </c>
      <c r="CE24">
        <f t="shared" si="41"/>
        <v>0.30103068716335729</v>
      </c>
    </row>
    <row r="25" spans="1:83" x14ac:dyDescent="0.25">
      <c r="A25" s="1">
        <v>13</v>
      </c>
      <c r="B25" s="1" t="s">
        <v>108</v>
      </c>
      <c r="C25" s="1">
        <v>5712.4999987939373</v>
      </c>
      <c r="D25" s="1">
        <v>0</v>
      </c>
      <c r="E25">
        <f t="shared" si="0"/>
        <v>-1.427441378338248</v>
      </c>
      <c r="F25">
        <f t="shared" si="1"/>
        <v>5.0842721695487557E-2</v>
      </c>
      <c r="G25">
        <f t="shared" si="2"/>
        <v>433.82104274360853</v>
      </c>
      <c r="H25" s="1">
        <v>33</v>
      </c>
      <c r="I25" s="1">
        <v>0</v>
      </c>
      <c r="J25" s="1">
        <v>377.88174438476563</v>
      </c>
      <c r="K25" s="1">
        <v>2120.68603515625</v>
      </c>
      <c r="L25" s="1">
        <v>0</v>
      </c>
      <c r="M25" s="1">
        <v>1596.0484619140625</v>
      </c>
      <c r="N25" s="1">
        <v>440.60211181640625</v>
      </c>
      <c r="O25">
        <f t="shared" si="3"/>
        <v>0.82181155620382829</v>
      </c>
      <c r="P25">
        <f t="shared" si="4"/>
        <v>1</v>
      </c>
      <c r="Q25">
        <f t="shared" si="5"/>
        <v>0.72394189629554617</v>
      </c>
      <c r="R25" s="1">
        <v>-1</v>
      </c>
      <c r="S25" s="1">
        <v>0.87</v>
      </c>
      <c r="T25" s="1">
        <v>0.92</v>
      </c>
      <c r="U25" s="1">
        <v>0</v>
      </c>
      <c r="V25">
        <f t="shared" si="6"/>
        <v>0.87</v>
      </c>
      <c r="W25" t="e">
        <f t="shared" si="7"/>
        <v>#DIV/0!</v>
      </c>
      <c r="X25">
        <f t="shared" si="8"/>
        <v>0.72394189629554617</v>
      </c>
      <c r="Y25">
        <f t="shared" si="9"/>
        <v>0.24739049748282646</v>
      </c>
      <c r="Z25">
        <f>($K$25-M25)/M25</f>
        <v>0.32871030282690505</v>
      </c>
      <c r="AA25" s="1">
        <v>0.18635931611061096</v>
      </c>
      <c r="AB25" s="1">
        <v>0.5</v>
      </c>
      <c r="AC25">
        <f t="shared" si="11"/>
        <v>5.8687292763393718E-2</v>
      </c>
      <c r="AD25">
        <f t="shared" si="12"/>
        <v>0.89240477677148367</v>
      </c>
      <c r="AE25">
        <f t="shared" si="13"/>
        <v>1.777438217485962</v>
      </c>
      <c r="AF25">
        <f t="shared" si="14"/>
        <v>23.037248611450195</v>
      </c>
      <c r="AG25" s="1">
        <v>2</v>
      </c>
      <c r="AH25">
        <f t="shared" si="15"/>
        <v>4.644859790802002</v>
      </c>
      <c r="AI25" s="1">
        <v>1</v>
      </c>
      <c r="AJ25">
        <f t="shared" si="16"/>
        <v>9.2897195816040039</v>
      </c>
      <c r="AK25" s="1">
        <v>22.943576812744141</v>
      </c>
      <c r="AL25" s="1">
        <v>23.037248611450195</v>
      </c>
      <c r="AM25" s="1">
        <v>23.027297973632813</v>
      </c>
      <c r="AN25" s="1">
        <v>400.03097534179688</v>
      </c>
      <c r="AO25" s="1">
        <v>400.459228515625</v>
      </c>
      <c r="AP25" s="1">
        <v>9.8620872497558594</v>
      </c>
      <c r="AQ25" s="1">
        <v>10.215588569641113</v>
      </c>
      <c r="AR25" s="1">
        <v>36.025657653808594</v>
      </c>
      <c r="AS25" s="1">
        <v>37.316978454589844</v>
      </c>
      <c r="AT25" s="1">
        <v>499.7369384765625</v>
      </c>
      <c r="AU25" s="1">
        <v>0</v>
      </c>
      <c r="AV25" s="1">
        <v>2.0004956722259521</v>
      </c>
      <c r="AW25" s="1">
        <v>102.65163421630859</v>
      </c>
      <c r="AX25" s="1">
        <v>1.49205482006073</v>
      </c>
      <c r="AY25" s="1">
        <v>7.9551609233021736E-3</v>
      </c>
      <c r="AZ25" s="1">
        <v>1</v>
      </c>
      <c r="BA25" s="1">
        <v>-1.355140209197998</v>
      </c>
      <c r="BB25" s="1">
        <v>7.355140209197998</v>
      </c>
      <c r="BC25" s="1">
        <v>1</v>
      </c>
      <c r="BD25" s="1">
        <v>0</v>
      </c>
      <c r="BE25" s="1">
        <v>0.15999999642372131</v>
      </c>
      <c r="BF25" s="1">
        <v>111115</v>
      </c>
      <c r="BG25">
        <f t="shared" si="17"/>
        <v>2.4986846923828123</v>
      </c>
      <c r="BH25">
        <f t="shared" si="18"/>
        <v>8.9240477677148369E-4</v>
      </c>
      <c r="BI25">
        <f t="shared" si="19"/>
        <v>296.18724861145017</v>
      </c>
      <c r="BJ25">
        <f t="shared" si="20"/>
        <v>296.09357681274412</v>
      </c>
      <c r="BK25">
        <f t="shared" si="21"/>
        <v>0</v>
      </c>
      <c r="BL25">
        <f t="shared" si="22"/>
        <v>-0.16165061712818271</v>
      </c>
      <c r="BM25">
        <f t="shared" si="23"/>
        <v>2.8260850786410647</v>
      </c>
      <c r="BN25">
        <f t="shared" si="24"/>
        <v>27.530833777920268</v>
      </c>
      <c r="BO25">
        <f t="shared" si="25"/>
        <v>17.315245208279155</v>
      </c>
      <c r="BP25">
        <f t="shared" si="26"/>
        <v>22.990412712097168</v>
      </c>
      <c r="BQ25">
        <f t="shared" si="27"/>
        <v>2.8180859119443711</v>
      </c>
      <c r="BR25">
        <f t="shared" si="28"/>
        <v>5.0565973651262031E-2</v>
      </c>
      <c r="BS25">
        <f t="shared" si="29"/>
        <v>1.0486468611551027</v>
      </c>
      <c r="BT25">
        <f t="shared" si="30"/>
        <v>1.7694390507892683</v>
      </c>
      <c r="BU25">
        <f t="shared" si="31"/>
        <v>3.1628481637973896E-2</v>
      </c>
      <c r="BV25">
        <f t="shared" si="32"/>
        <v>44.532438995054477</v>
      </c>
      <c r="BW25">
        <f t="shared" si="33"/>
        <v>1.0833088910240505</v>
      </c>
      <c r="BX25">
        <f t="shared" si="34"/>
        <v>36.245076209509349</v>
      </c>
      <c r="BY25">
        <f t="shared" si="35"/>
        <v>400.66666705495106</v>
      </c>
      <c r="BZ25">
        <f t="shared" si="36"/>
        <v>-1.2912908858320647E-3</v>
      </c>
      <c r="CA25">
        <f t="shared" si="37"/>
        <v>1742.8042907714844</v>
      </c>
      <c r="CB25">
        <f t="shared" si="38"/>
        <v>0</v>
      </c>
      <c r="CC25">
        <f t="shared" si="39"/>
        <v>1596.0484619140625</v>
      </c>
      <c r="CD25">
        <f t="shared" si="40"/>
        <v>0.94851249297070683</v>
      </c>
      <c r="CE25">
        <f t="shared" si="41"/>
        <v>0.30103068716335729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2020_06_02_1500_5_basil_20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Stevens, James R</dc:creator>
  <cp:lastModifiedBy>Stevens, James R</cp:lastModifiedBy>
  <dcterms:created xsi:type="dcterms:W3CDTF">2020-02-07T11:59:06Z</dcterms:created>
  <dcterms:modified xsi:type="dcterms:W3CDTF">2020-02-13T09:42:17Z</dcterms:modified>
</cp:coreProperties>
</file>